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54" activeTab="1"/>
  </bookViews>
  <sheets>
    <sheet name="TDSheet" sheetId="1" r:id="rId1"/>
    <sheet name="с июня" sheetId="2" r:id="rId2"/>
  </sheets>
  <definedNames>
    <definedName name="_xlnm.Print_Area" localSheetId="1">'с июня'!$A$1:$S$118</definedName>
  </definedNames>
  <calcPr fullCalcOnLoad="1" refMode="R1C1"/>
</workbook>
</file>

<file path=xl/sharedStrings.xml><?xml version="1.0" encoding="utf-8"?>
<sst xmlns="http://schemas.openxmlformats.org/spreadsheetml/2006/main" count="450" uniqueCount="164">
  <si>
    <t>Приложение №2</t>
  </si>
  <si>
    <t>Перечень работ и услуг по содержанию и ремонту общего имущества в многоквартирном доме</t>
  </si>
  <si>
    <t xml:space="preserve">на 2015 год по адресу </t>
  </si>
  <si>
    <t xml:space="preserve">Эльтонская 2-я ул. 24 </t>
  </si>
  <si>
    <t>общая площадь помещений мкд   4 870,2</t>
  </si>
  <si>
    <t>№</t>
  </si>
  <si>
    <t>Наименование вида работы или услуги (состав работ)</t>
  </si>
  <si>
    <t>ед.изм.</t>
  </si>
  <si>
    <t>Стоимость за единицу объема, руб./кв.м, руб./шт.</t>
  </si>
  <si>
    <t>Периодичность, раз</t>
  </si>
  <si>
    <t>ст-сть 1 раза, руб.</t>
  </si>
  <si>
    <t>ст-ть в расчете на 1 кв.м. в мес., руб.</t>
  </si>
  <si>
    <t>Общая сумма платы за год, руб/год</t>
  </si>
  <si>
    <t>I. РАСХОДЫ</t>
  </si>
  <si>
    <t>УБОРКА ПРИДОМОВОЙ ТЕРРИТОРИИ</t>
  </si>
  <si>
    <t>в том числе</t>
  </si>
  <si>
    <t>1.1</t>
  </si>
  <si>
    <t>Подметание территории без покрытия</t>
  </si>
  <si>
    <t>м2</t>
  </si>
  <si>
    <t>1.2</t>
  </si>
  <si>
    <t>Подметание территории с неусовершенствованным покрытием</t>
  </si>
  <si>
    <t>1.3</t>
  </si>
  <si>
    <t>Подметание территории с усовершенствованным покрытием</t>
  </si>
  <si>
    <t>1.4</t>
  </si>
  <si>
    <t>Уборка территории от случайного мусора</t>
  </si>
  <si>
    <t>1.5</t>
  </si>
  <si>
    <t>Уборка газонов от листьев сучьев мусора (сильной засоренности)</t>
  </si>
  <si>
    <t>1.6</t>
  </si>
  <si>
    <t>Очистка урн от мусора</t>
  </si>
  <si>
    <t>шт</t>
  </si>
  <si>
    <t>1.7</t>
  </si>
  <si>
    <t>Покос газона (газонокосилкой)</t>
  </si>
  <si>
    <t>1.8</t>
  </si>
  <si>
    <t>Сгребание скошенной травы</t>
  </si>
  <si>
    <t>1.9</t>
  </si>
  <si>
    <t>Побелка известью бордюров</t>
  </si>
  <si>
    <t>1.10</t>
  </si>
  <si>
    <t>Посыпка территории.</t>
  </si>
  <si>
    <t>1.11</t>
  </si>
  <si>
    <t>Подметание свежевыпавшего снега на территории с усовершенствованным покрытием (после обработки территории смесью)</t>
  </si>
  <si>
    <t>1.12</t>
  </si>
  <si>
    <t>Подметание свежевыпавшего снега на территории с неусовершенствованным покрытием (после обработки территории смесью)</t>
  </si>
  <si>
    <t>1.13</t>
  </si>
  <si>
    <t>Подметание свежевыпавшего снега на территории без покрытия (после обработки территории смесью)</t>
  </si>
  <si>
    <t>1.14</t>
  </si>
  <si>
    <t>Сдвигание свежевыпавшего снега на территории с усовершенствованным покрытием</t>
  </si>
  <si>
    <t>1.15</t>
  </si>
  <si>
    <t>Сдвигание свежевыпавшего снега на территории с неусовершенствованным покрытием</t>
  </si>
  <si>
    <t>1.16</t>
  </si>
  <si>
    <t>Сдвигание свежевыпавшего снега на территории без покрытия</t>
  </si>
  <si>
    <t>1.17</t>
  </si>
  <si>
    <t>Очистка территории от уплотненного снега</t>
  </si>
  <si>
    <t>1.18</t>
  </si>
  <si>
    <t>Очистка территории от наледи и льда (без предварительной обработки смесью)</t>
  </si>
  <si>
    <t>1.19</t>
  </si>
  <si>
    <t>Очистка территории от наледи и льда (с предварительной обработкой смесью)</t>
  </si>
  <si>
    <t>1.20</t>
  </si>
  <si>
    <t>Побелка известью деревьев (диам.до 30 мм)</t>
  </si>
  <si>
    <t>1.21</t>
  </si>
  <si>
    <t>Подметание свежевыпавшего снега на территории без покрытия (без предварительной обработки территории смесью)</t>
  </si>
  <si>
    <t>1.22</t>
  </si>
  <si>
    <t>Побелка известью деревьев (диам. от 30 до 40 мм)</t>
  </si>
  <si>
    <t>шт.</t>
  </si>
  <si>
    <t>1.23</t>
  </si>
  <si>
    <t>Побелка известью деревьев (диам. от 40 до 50 мм)</t>
  </si>
  <si>
    <t>1.24</t>
  </si>
  <si>
    <t>Побелка известью деревьев (диам. от 50 до 60 мм)</t>
  </si>
  <si>
    <t>1.25</t>
  </si>
  <si>
    <t>Побелка известью деревьев (диам. от 60 до 70 мм)</t>
  </si>
  <si>
    <t>1.26</t>
  </si>
  <si>
    <t>Побелка известью деревьев (диам. от 70 до 80 мм)</t>
  </si>
  <si>
    <t>1.27</t>
  </si>
  <si>
    <t>Побелка известью деревьев (диам. от 80 до 90 мм)</t>
  </si>
  <si>
    <t>1.28</t>
  </si>
  <si>
    <t>Побелка известью деревьев (диам. от 90 до 100 мм)</t>
  </si>
  <si>
    <t>1.29</t>
  </si>
  <si>
    <t>Побелка известью деревьев (диам. от 100 до 110 мм)</t>
  </si>
  <si>
    <t>1.30</t>
  </si>
  <si>
    <t>Побелка известью деревьев (диам. от 110 до 120 мм)</t>
  </si>
  <si>
    <t>1.31</t>
  </si>
  <si>
    <t>Побелка известью деревьев (диам. от 120 до 130 мм)</t>
  </si>
  <si>
    <t>1.32</t>
  </si>
  <si>
    <t>Побелка известью деревьев (диам. от 130 до 140 мм)</t>
  </si>
  <si>
    <t>1.33</t>
  </si>
  <si>
    <t>Погрузочно-разгрузочные работы</t>
  </si>
  <si>
    <t>тн</t>
  </si>
  <si>
    <t>1.34</t>
  </si>
  <si>
    <t>Вырезка порослей</t>
  </si>
  <si>
    <t>м3</t>
  </si>
  <si>
    <t>1.35</t>
  </si>
  <si>
    <t>Подметание свежевыпавшего снега на территории с усовершенствованным покрытием (без предварительной обработки территории смесью)</t>
  </si>
  <si>
    <t>1.36</t>
  </si>
  <si>
    <t>Покос газона (вручную)</t>
  </si>
  <si>
    <t>1.37</t>
  </si>
  <si>
    <t>Погрузка мусора на автотранспорт (вручную)</t>
  </si>
  <si>
    <t>1.38</t>
  </si>
  <si>
    <t>Подметание свежевыпавшего снега на территории с неусовершенствованным покрытием (без предварительной обработки территории смесью)</t>
  </si>
  <si>
    <t>1.39</t>
  </si>
  <si>
    <t>Механизированная уборка придомовой территории с усовершенствованным покрытием:</t>
  </si>
  <si>
    <t>- подметание снега трактором с щеткой МТЗ-82</t>
  </si>
  <si>
    <t>час</t>
  </si>
  <si>
    <t>- уборка снега погрузчиком LW 300 F</t>
  </si>
  <si>
    <t>- вывоз снега автомобилем 'Камаз 5511'</t>
  </si>
  <si>
    <t>УБОРКА МЕСТ ОБЩЕГО ПОЛЬЗОВАНИЯ</t>
  </si>
  <si>
    <t>2.1</t>
  </si>
  <si>
    <t xml:space="preserve"> Влажное подметание лестничных клеток</t>
  </si>
  <si>
    <t>2.2</t>
  </si>
  <si>
    <t>Мытье лестничных клеток</t>
  </si>
  <si>
    <t>2.3</t>
  </si>
  <si>
    <t>Мытье окон</t>
  </si>
  <si>
    <t>2.4</t>
  </si>
  <si>
    <t>Обметание пыли с потолков</t>
  </si>
  <si>
    <t>2.5</t>
  </si>
  <si>
    <t>Влажная протирка стен</t>
  </si>
  <si>
    <t>ИТОГО</t>
  </si>
  <si>
    <t>СОДЕРЖАНИЕ И РЕМОНТ МУСОРОПРОВОДА</t>
  </si>
  <si>
    <t>СОДЕРЖАНИЕ ВНУТРИДОМОВОГО ГАЗОВОГО ОБОРУДОВАНИЯ (Приложение B)</t>
  </si>
  <si>
    <t>Аварийно-диспетчерское обеспечение ВДГО и ВКГО</t>
  </si>
  <si>
    <t>Круглосуточно</t>
  </si>
  <si>
    <t>Техническое обслуживание ВДГО и ВКГО (проверка герметичности стояков с отключением и повторным пуском газа, проверка работоспособности и смазка отключающих устройств, техническое обслуживание плит, колонок, узлов учета расхода газа, устранение выявленных утечек газа, инвентаризация газового оборудования)</t>
  </si>
  <si>
    <t>ВРЗ газового оборудования</t>
  </si>
  <si>
    <t>месяц</t>
  </si>
  <si>
    <t>Неограничено</t>
  </si>
  <si>
    <t>ТЕХНИЧЕСКОЕ И АВАРИЙНОЕ ОБСЛУЖИВАНИЕ ВНУТРИДОМОВЫХ ЭЛЕКТРИЧЕСКИХ СЕТЕЙ</t>
  </si>
  <si>
    <t>Осмотры внутридомового электрооборудования в процессе технического обслуживания, аварийных ситуаций, внепланового обследования с оформлением актов; содержание аварийно-диспетчерской службы; взаимодействие с оперативным персоналом сторонних организаций (ОАО "МРСК-Урал", ОАО "Челябэнергосбыт", СМЭУ, ГАИ и другие городские службы); комиссионное обследование жилых домов совместно с контролирующими организациями (ГЖИ, Энергонадзор, пожарный надзор и т.п.); замена неисправных предохранителей в этажных электрощитах, замена предохранителей в вводно-распределительном устройстве жилого дома; замена ламп освещения на лестничных клетках, у входных дверей; замена ртутьсодержащих ламп и сдача на демеркуризацию.</t>
  </si>
  <si>
    <t>ТЕХНИЧЕСКОЕ И АВАРИЙНО-ДИСПЕТЧЕРСКОЕ ОБСЛУЖИВАНИЕ ВНУТРИДОМОВЫХ ИНЖЕНЕРНЫХ СЕТЕЙ ВОДО-ТЕПЛОСНАБЖЕНИЯ И ВОДООТВЕДЕНИЯ</t>
  </si>
  <si>
    <t>6.1</t>
  </si>
  <si>
    <t>Подготовка к сезонной эксплутации систем тепло и водоснабжения и водоотведения: гидравлические испытания трубопровода систем центрального отопления (в том числе индивидуальный тепловой пункт), ревизия вентилей, ревизия задвижек, ревизия теплового (элеваторного) узла, промывка трубопровода систем центрального отопления, запуск (заполнение) системы отопления, регулировка и наладка системы отопления, поддержка температуры воды, возвращающаяся из системы отопления (обратка) в соответствии с графиком, консервация системы отопления, обеспечение наличия схем теплового узла, оформление актов по результатам подготовки системы отопления многоквартирного дома к отопительному сезону.</t>
  </si>
  <si>
    <t>6.2</t>
  </si>
  <si>
    <t>Осмотр инженерных коммуникаций в подвале и инженерных систем тепловодоснабжения, водоотведения, насосов:  осмотр системы инженерных коммуникаций, контроль состояния и незамедлительное восстановление герметичности участков трубопроводов и соединительных элементов в случае их разгерметизации, проверка наличия несанкционированных подключений к сетям теплоснабжения и водоснабжения посторонних потребителей, устранение сверхнормативных шумовых фонов от работы инженерных систем теплоснабжения и насосов, регулирование давления в системе горячего водоснабжения, ежемесячное снятие показаний с приборов учета</t>
  </si>
  <si>
    <t>6.3</t>
  </si>
  <si>
    <t>Устранение аварийных ситуаций на внутридомовых инженерных сетях водо- теплоснабжения и водоотведения: обеспечение устранения всех видов утечек (установка хомутов, заваривание свищей), удаление воздуха из системы отопления, повседневный контроль за температурой и давлением теплоносителя, промывка участков водопровода после выполнения ремонтно-строительных работ на водопроводе, заявки, содержание аварийно-диспетчерской службы</t>
  </si>
  <si>
    <t>6.4</t>
  </si>
  <si>
    <t>Планово-предупредительный ремонт общедомовых систем тепловодоснабжения, канализации по квартирам: плановый осмотр инженерных коммуникаций в одной квартире, проведение с пользователями помещений соответствующую разъяснительную работу при ППР, контроль соблюдения пользователями помещений правил пользования системой холодного и горячего водоснабжения</t>
  </si>
  <si>
    <t>6.5</t>
  </si>
  <si>
    <t>Плановая прочистка стояков канализации</t>
  </si>
  <si>
    <t>месяц (1 раз в год)</t>
  </si>
  <si>
    <t>СОДЕРЖАНИЕ ОБЩЕДОМОВЫХ КОНСТРУКТИВНЫХ ЭЛЕМЕНТОВ ЗДАНИЯ</t>
  </si>
  <si>
    <t>7.1</t>
  </si>
  <si>
    <t>Сезонный осмотр</t>
  </si>
  <si>
    <t>7.2</t>
  </si>
  <si>
    <t>Минимальный комплекс обязательных работ по содержанию конструктивных элементов  (согласно перечню работ - приложение А)</t>
  </si>
  <si>
    <t>ДЕЗИНСЕКЦИОННЫЕ РАБОТЫ</t>
  </si>
  <si>
    <t>8.1</t>
  </si>
  <si>
    <t>Дератизация</t>
  </si>
  <si>
    <t>обработка</t>
  </si>
  <si>
    <t>8.2</t>
  </si>
  <si>
    <t>Дезинсекция</t>
  </si>
  <si>
    <t xml:space="preserve">ТЕХНИЧЕСКОЕ ОБСЛУЖИВАНИЕ ОБЩЕДОМОВЫХ ПРИБОРОВ УЧЕТА ВОДЫ, ТЕПЛА, ИЗМЕРИТЕЛЬНЫХ ПРИБОРОВ( проверка исправности, работоспособности, регулировка и техническое обслуживание, поверка приборов учета) </t>
  </si>
  <si>
    <t>УСЛУГА УПРАВЛЕНИЯ (согласно перечню работ - приложение Б)</t>
  </si>
  <si>
    <t>ТЕХНИЧЕСКОЕ ОБСЛУЖИВАНИЕ, РЕМОНТ И ЭКСПЛУАТАЦИЯ ЛИФТОВ  (проверка работы лифта во всех режимах, двусторонней голосовой связи с кабиной лифта, устройств безопасности, восстановление работоспособности лифта (мелко-срочный ремонт), ремонт (замена) не основных узлов и деталей оборудования лифта, ежемесячные регламентированные ремонты, полугодовые регламентные работы, подготовка к ежегодному техническому освидетельствованию, диспетчерский контроль и громкоговорящая связь, круглосуточный прием заявок, контроль технического состояния систем безопасности лифта, проверка работоспособности цепей связи, сопровождение программного обеспечения СКДЛ, аварийно-техническое обслуживание, эвакуация пассажиров из кабины лифта (круглосуточно), работы по восстановлению работоспособности лифта и диспетчерской связи, оценка соответствия (ежегодное техническое освидетельствование), проверка работы лифта во всех режимах, электроизмерения цепей управления лифта,  устройств безопасности, регламентированных размеров в узлах оборудования лифта, оценка работоспособности основных узлов, страхование, мытье кабины лифта)</t>
  </si>
  <si>
    <t>-</t>
  </si>
  <si>
    <t>ПРОЧИЕ РАБОТЫ ТЕКУЩЕГО ПЕРИОДА</t>
  </si>
  <si>
    <t>ПРОЧИЕ РАБОТЫ С УЧЕТОМ ОСТАТКА ПРОШЛОГО ПЕРИОДА</t>
  </si>
  <si>
    <t>ВСЕГО РАСХОДОВ ПО ОБСЛУЖИВАНИЮ И РЕМОНТУ ОБЩЕГО ИМУЩЕСТВА МКД</t>
  </si>
  <si>
    <t>II. ВСЕГО ДОХОДОВ</t>
  </si>
  <si>
    <t>Доходы текущего периода</t>
  </si>
  <si>
    <t>Доходы прошлых лет</t>
  </si>
  <si>
    <t>РАЗМЕР ПЛАТЫ ЗА СОДЕРЖАНИЕ И РЕМОНТ ПОМЕЩЕНИЯ</t>
  </si>
  <si>
    <t>ПРИМЕЧАНИЕ: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</si>
  <si>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выврзу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</si>
  <si>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1 апреля 2015 г. № 11/ВЭ-24</t>
  </si>
  <si>
    <t xml:space="preserve">за период с 01.06. по 31.12. 2015 год по адресу 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</si>
  <si>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не включены в настоящий перечень. В случае изменений отношений, а именно начала оказания услуги по сбору и выврзу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</si>
</sst>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"/>
    <numFmt numFmtId="166" formatCode="0.0"/>
    <numFmt numFmtId="167" formatCode="#,##0.000"/>
    <numFmt numFmtId="168" formatCode="0.00;[Red]\-0.00"/>
    <numFmt numFmtId="169" formatCode="0.0000"/>
    <numFmt numFmtId="170" formatCode="#,##0.0"/>
    <numFmt numFmtId="171" formatCode="0&quot; ск&quot;"/>
    <numFmt numFmtId="172" formatCode="#,##0.00_ ;[Red]\-#,##0.00\ "/>
  </numFmts>
  <fonts count="39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66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166" fontId="3" fillId="0" borderId="12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2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164" fontId="0" fillId="0" borderId="11" xfId="0" applyNumberFormat="1" applyFont="1" applyBorder="1" applyAlignment="1">
      <alignment horizontal="right" wrapText="1"/>
    </xf>
    <xf numFmtId="171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right" wrapText="1"/>
    </xf>
    <xf numFmtId="1" fontId="3" fillId="0" borderId="11" xfId="0" applyNumberFormat="1" applyFont="1" applyBorder="1" applyAlignment="1">
      <alignment horizontal="center"/>
    </xf>
    <xf numFmtId="170" fontId="0" fillId="0" borderId="11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" fontId="0" fillId="0" borderId="11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 wrapText="1"/>
    </xf>
    <xf numFmtId="167" fontId="0" fillId="0" borderId="15" xfId="0" applyNumberFormat="1" applyFont="1" applyBorder="1" applyAlignment="1">
      <alignment horizontal="right" wrapText="1"/>
    </xf>
    <xf numFmtId="2" fontId="0" fillId="0" borderId="15" xfId="0" applyNumberFormat="1" applyFont="1" applyBorder="1" applyAlignment="1">
      <alignment horizontal="right" wrapText="1"/>
    </xf>
    <xf numFmtId="164" fontId="0" fillId="0" borderId="15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left"/>
    </xf>
    <xf numFmtId="169" fontId="3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18"/>
  <sheetViews>
    <sheetView zoomScalePageLayoutView="0" workbookViewId="0" topLeftCell="A1">
      <selection activeCell="U21" sqref="U21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2.83203125" style="1" customWidth="1"/>
    <col min="12" max="12" width="5.5" style="1" customWidth="1"/>
    <col min="13" max="13" width="8.16015625" style="1" customWidth="1"/>
    <col min="14" max="15" width="5.83203125" style="1" customWidth="1"/>
    <col min="16" max="17" width="8.33203125" style="1" customWidth="1"/>
    <col min="18" max="18" width="6.5" style="1" customWidth="1"/>
    <col min="19" max="19" width="8.33203125" style="1" customWidth="1"/>
    <col min="20" max="20" width="10.33203125" style="1" customWidth="1"/>
  </cols>
  <sheetData>
    <row r="1" spans="1:2" ht="15">
      <c r="A1" s="77"/>
      <c r="B1" s="77"/>
    </row>
    <row r="2" spans="1:19" ht="15">
      <c r="A2" s="77"/>
      <c r="B2" s="77"/>
      <c r="P2" s="81" t="s">
        <v>0</v>
      </c>
      <c r="Q2" s="81"/>
      <c r="R2" s="81"/>
      <c r="S2" s="81"/>
    </row>
    <row r="3" spans="1:20" ht="15" customHeight="1">
      <c r="A3" s="77"/>
      <c r="B3" s="77"/>
      <c r="C3"/>
      <c r="D3"/>
      <c r="E3"/>
      <c r="F3"/>
      <c r="G3"/>
      <c r="H3"/>
      <c r="I3" s="81" t="s">
        <v>161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/>
    </row>
    <row r="4" spans="1:2" ht="15">
      <c r="A4" s="77"/>
      <c r="B4" s="77"/>
    </row>
    <row r="5" spans="1:19" ht="1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5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s="1" customFormat="1" ht="30.75" customHeight="1">
      <c r="A7" s="78" t="s">
        <v>3</v>
      </c>
      <c r="B7" s="78"/>
      <c r="C7" s="78"/>
      <c r="D7" s="78"/>
      <c r="E7" s="78"/>
      <c r="F7" s="78"/>
      <c r="G7" s="78"/>
      <c r="H7" s="78"/>
      <c r="I7" s="79" t="s">
        <v>4</v>
      </c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s="1" customFormat="1" ht="57.75" customHeight="1">
      <c r="A8" s="82" t="s">
        <v>5</v>
      </c>
      <c r="B8" s="82"/>
      <c r="C8" s="82" t="s">
        <v>6</v>
      </c>
      <c r="D8" s="82"/>
      <c r="E8" s="82"/>
      <c r="F8" s="82"/>
      <c r="G8" s="82"/>
      <c r="H8" s="82"/>
      <c r="I8" s="82" t="s">
        <v>7</v>
      </c>
      <c r="J8" s="82"/>
      <c r="K8" s="2" t="s">
        <v>8</v>
      </c>
      <c r="L8" s="80" t="s">
        <v>9</v>
      </c>
      <c r="M8" s="80"/>
      <c r="N8" s="80" t="s">
        <v>10</v>
      </c>
      <c r="O8" s="80"/>
      <c r="P8" s="80" t="s">
        <v>11</v>
      </c>
      <c r="Q8" s="80"/>
      <c r="R8" s="80" t="s">
        <v>12</v>
      </c>
      <c r="S8" s="80"/>
    </row>
    <row r="9" spans="1:19" ht="11.25">
      <c r="A9" s="75">
        <v>1</v>
      </c>
      <c r="B9" s="75"/>
      <c r="C9" s="75">
        <v>2</v>
      </c>
      <c r="D9" s="75"/>
      <c r="E9" s="75"/>
      <c r="F9" s="75"/>
      <c r="G9" s="75"/>
      <c r="H9" s="75"/>
      <c r="I9" s="75">
        <v>3</v>
      </c>
      <c r="J9" s="75"/>
      <c r="K9" s="3">
        <v>4</v>
      </c>
      <c r="L9" s="75">
        <v>5</v>
      </c>
      <c r="M9" s="75"/>
      <c r="N9" s="75">
        <v>6</v>
      </c>
      <c r="O9" s="75"/>
      <c r="P9" s="75">
        <v>7</v>
      </c>
      <c r="Q9" s="75"/>
      <c r="R9" s="75">
        <v>8</v>
      </c>
      <c r="S9" s="75"/>
    </row>
    <row r="10" spans="1:19" ht="11.25">
      <c r="A10" s="29"/>
      <c r="B10" s="29"/>
      <c r="C10" s="29" t="s">
        <v>13</v>
      </c>
      <c r="D10" s="29"/>
      <c r="E10" s="29"/>
      <c r="F10" s="29"/>
      <c r="G10" s="29"/>
      <c r="H10" s="29"/>
      <c r="I10" s="22"/>
      <c r="J10" s="22"/>
      <c r="K10" s="4"/>
      <c r="L10" s="22"/>
      <c r="M10" s="22"/>
      <c r="N10" s="22"/>
      <c r="O10" s="22"/>
      <c r="P10" s="22"/>
      <c r="Q10" s="22"/>
      <c r="R10" s="22"/>
      <c r="S10" s="22"/>
    </row>
    <row r="11" spans="1:19" ht="11.25">
      <c r="A11" s="50">
        <v>1</v>
      </c>
      <c r="B11" s="50"/>
      <c r="C11" s="29" t="s">
        <v>14</v>
      </c>
      <c r="D11" s="29"/>
      <c r="E11" s="29"/>
      <c r="F11" s="29"/>
      <c r="G11" s="29"/>
      <c r="H11" s="29"/>
      <c r="I11" s="22"/>
      <c r="J11" s="22"/>
      <c r="K11" s="4"/>
      <c r="L11" s="22"/>
      <c r="M11" s="22"/>
      <c r="N11" s="22"/>
      <c r="O11" s="22"/>
      <c r="P11" s="22"/>
      <c r="Q11" s="22"/>
      <c r="R11" s="76">
        <v>160300.42</v>
      </c>
      <c r="S11" s="76"/>
    </row>
    <row r="12" spans="1:19" ht="11.25">
      <c r="A12" s="22"/>
      <c r="B12" s="22"/>
      <c r="C12" s="22" t="s">
        <v>15</v>
      </c>
      <c r="D12" s="22"/>
      <c r="E12" s="22"/>
      <c r="F12" s="22"/>
      <c r="G12" s="22"/>
      <c r="H12" s="22"/>
      <c r="I12" s="22"/>
      <c r="J12" s="22"/>
      <c r="K12" s="4"/>
      <c r="L12" s="22"/>
      <c r="M12" s="22"/>
      <c r="N12" s="22"/>
      <c r="O12" s="22"/>
      <c r="P12" s="22"/>
      <c r="Q12" s="22"/>
      <c r="R12" s="22"/>
      <c r="S12" s="22"/>
    </row>
    <row r="13" spans="1:20" ht="11.25" customHeight="1">
      <c r="A13" s="74" t="s">
        <v>16</v>
      </c>
      <c r="B13" s="74"/>
      <c r="C13" s="17" t="s">
        <v>17</v>
      </c>
      <c r="D13" s="17"/>
      <c r="E13" s="17"/>
      <c r="F13" s="17"/>
      <c r="G13" s="17"/>
      <c r="H13" s="17"/>
      <c r="I13" s="17" t="s">
        <v>18</v>
      </c>
      <c r="J13" s="17"/>
      <c r="K13" s="6">
        <v>0.323</v>
      </c>
      <c r="L13" s="17"/>
      <c r="M13" s="17"/>
      <c r="N13" s="17"/>
      <c r="O13" s="17"/>
      <c r="P13" s="17"/>
      <c r="Q13" s="17"/>
      <c r="R13" s="17"/>
      <c r="S13" s="17"/>
      <c r="T13"/>
    </row>
    <row r="14" spans="1:20" ht="11.25" customHeight="1">
      <c r="A14" s="74" t="s">
        <v>19</v>
      </c>
      <c r="B14" s="74"/>
      <c r="C14" s="17" t="s">
        <v>20</v>
      </c>
      <c r="D14" s="17"/>
      <c r="E14" s="17"/>
      <c r="F14" s="17"/>
      <c r="G14" s="17"/>
      <c r="H14" s="17"/>
      <c r="I14" s="17" t="s">
        <v>18</v>
      </c>
      <c r="J14" s="17"/>
      <c r="K14" s="7">
        <v>0.22</v>
      </c>
      <c r="L14" s="17"/>
      <c r="M14" s="17"/>
      <c r="N14" s="17"/>
      <c r="O14" s="17"/>
      <c r="P14" s="17"/>
      <c r="Q14" s="17"/>
      <c r="R14" s="17"/>
      <c r="S14" s="17"/>
      <c r="T14"/>
    </row>
    <row r="15" spans="1:20" ht="11.25" customHeight="1">
      <c r="A15" s="74" t="s">
        <v>21</v>
      </c>
      <c r="B15" s="74"/>
      <c r="C15" s="17" t="s">
        <v>22</v>
      </c>
      <c r="D15" s="17"/>
      <c r="E15" s="17"/>
      <c r="F15" s="17"/>
      <c r="G15" s="17"/>
      <c r="H15" s="17"/>
      <c r="I15" s="17" t="s">
        <v>18</v>
      </c>
      <c r="J15" s="17"/>
      <c r="K15" s="7">
        <v>0.22</v>
      </c>
      <c r="L15" s="17"/>
      <c r="M15" s="17"/>
      <c r="N15" s="17"/>
      <c r="O15" s="17"/>
      <c r="P15" s="17"/>
      <c r="Q15" s="17"/>
      <c r="R15" s="17"/>
      <c r="S15" s="17"/>
      <c r="T15"/>
    </row>
    <row r="16" spans="1:20" ht="11.25" customHeight="1">
      <c r="A16" s="74" t="s">
        <v>23</v>
      </c>
      <c r="B16" s="74"/>
      <c r="C16" s="17" t="s">
        <v>24</v>
      </c>
      <c r="D16" s="17"/>
      <c r="E16" s="17"/>
      <c r="F16" s="17"/>
      <c r="G16" s="17"/>
      <c r="H16" s="17"/>
      <c r="I16" s="17" t="s">
        <v>18</v>
      </c>
      <c r="J16" s="17"/>
      <c r="K16" s="6">
        <v>0.109</v>
      </c>
      <c r="L16" s="17"/>
      <c r="M16" s="17"/>
      <c r="N16" s="17"/>
      <c r="O16" s="17"/>
      <c r="P16" s="17"/>
      <c r="Q16" s="17"/>
      <c r="R16" s="17"/>
      <c r="S16" s="17"/>
      <c r="T16"/>
    </row>
    <row r="17" spans="1:20" ht="11.25" customHeight="1">
      <c r="A17" s="74" t="s">
        <v>25</v>
      </c>
      <c r="B17" s="74"/>
      <c r="C17" s="17" t="s">
        <v>26</v>
      </c>
      <c r="D17" s="17"/>
      <c r="E17" s="17"/>
      <c r="F17" s="17"/>
      <c r="G17" s="17"/>
      <c r="H17" s="17"/>
      <c r="I17" s="17" t="s">
        <v>18</v>
      </c>
      <c r="J17" s="17"/>
      <c r="K17" s="6">
        <v>1.943</v>
      </c>
      <c r="L17" s="17"/>
      <c r="M17" s="17"/>
      <c r="N17" s="17"/>
      <c r="O17" s="17"/>
      <c r="P17" s="17"/>
      <c r="Q17" s="17"/>
      <c r="R17" s="17"/>
      <c r="S17" s="17"/>
      <c r="T17"/>
    </row>
    <row r="18" spans="1:20" ht="11.25" customHeight="1">
      <c r="A18" s="74" t="s">
        <v>27</v>
      </c>
      <c r="B18" s="74"/>
      <c r="C18" s="17" t="s">
        <v>28</v>
      </c>
      <c r="D18" s="17"/>
      <c r="E18" s="17"/>
      <c r="F18" s="17"/>
      <c r="G18" s="17"/>
      <c r="H18" s="17"/>
      <c r="I18" s="17" t="s">
        <v>29</v>
      </c>
      <c r="J18" s="17"/>
      <c r="K18" s="6">
        <v>7.057</v>
      </c>
      <c r="L18" s="17"/>
      <c r="M18" s="17"/>
      <c r="N18" s="17"/>
      <c r="O18" s="17"/>
      <c r="P18" s="17"/>
      <c r="Q18" s="17"/>
      <c r="R18" s="17"/>
      <c r="S18" s="17"/>
      <c r="T18"/>
    </row>
    <row r="19" spans="1:20" ht="11.25" customHeight="1">
      <c r="A19" s="74" t="s">
        <v>30</v>
      </c>
      <c r="B19" s="74"/>
      <c r="C19" s="17" t="s">
        <v>31</v>
      </c>
      <c r="D19" s="17"/>
      <c r="E19" s="17"/>
      <c r="F19" s="17"/>
      <c r="G19" s="17"/>
      <c r="H19" s="17"/>
      <c r="I19" s="17" t="s">
        <v>18</v>
      </c>
      <c r="J19" s="17"/>
      <c r="K19" s="6">
        <v>1.664</v>
      </c>
      <c r="L19" s="17"/>
      <c r="M19" s="17"/>
      <c r="N19" s="17"/>
      <c r="O19" s="17"/>
      <c r="P19" s="17"/>
      <c r="Q19" s="17"/>
      <c r="R19" s="17"/>
      <c r="S19" s="17"/>
      <c r="T19"/>
    </row>
    <row r="20" spans="1:20" ht="11.25" customHeight="1">
      <c r="A20" s="74" t="s">
        <v>32</v>
      </c>
      <c r="B20" s="74"/>
      <c r="C20" s="17" t="s">
        <v>33</v>
      </c>
      <c r="D20" s="17"/>
      <c r="E20" s="17"/>
      <c r="F20" s="17"/>
      <c r="G20" s="17"/>
      <c r="H20" s="17"/>
      <c r="I20" s="17" t="s">
        <v>18</v>
      </c>
      <c r="J20" s="17"/>
      <c r="K20" s="6">
        <v>0.324</v>
      </c>
      <c r="L20" s="17"/>
      <c r="M20" s="17"/>
      <c r="N20" s="17"/>
      <c r="O20" s="17"/>
      <c r="P20" s="17"/>
      <c r="Q20" s="17"/>
      <c r="R20" s="17"/>
      <c r="S20" s="17"/>
      <c r="T20"/>
    </row>
    <row r="21" spans="1:20" ht="11.25" customHeight="1">
      <c r="A21" s="74" t="s">
        <v>34</v>
      </c>
      <c r="B21" s="74"/>
      <c r="C21" s="17" t="s">
        <v>35</v>
      </c>
      <c r="D21" s="17"/>
      <c r="E21" s="17"/>
      <c r="F21" s="17"/>
      <c r="G21" s="17"/>
      <c r="H21" s="17"/>
      <c r="I21" s="17" t="s">
        <v>18</v>
      </c>
      <c r="J21" s="17"/>
      <c r="K21" s="6">
        <v>47.157</v>
      </c>
      <c r="L21" s="17"/>
      <c r="M21" s="17"/>
      <c r="N21" s="17"/>
      <c r="O21" s="17"/>
      <c r="P21" s="17"/>
      <c r="Q21" s="17"/>
      <c r="R21" s="17"/>
      <c r="S21" s="17"/>
      <c r="T21"/>
    </row>
    <row r="22" spans="1:20" ht="11.25" customHeight="1">
      <c r="A22" s="74" t="s">
        <v>36</v>
      </c>
      <c r="B22" s="74"/>
      <c r="C22" s="17" t="s">
        <v>37</v>
      </c>
      <c r="D22" s="17"/>
      <c r="E22" s="17"/>
      <c r="F22" s="17"/>
      <c r="G22" s="17"/>
      <c r="H22" s="17"/>
      <c r="I22" s="17" t="s">
        <v>18</v>
      </c>
      <c r="J22" s="17"/>
      <c r="K22" s="6">
        <v>3.427</v>
      </c>
      <c r="L22" s="17"/>
      <c r="M22" s="17"/>
      <c r="N22" s="17"/>
      <c r="O22" s="17"/>
      <c r="P22" s="17"/>
      <c r="Q22" s="17"/>
      <c r="R22" s="17"/>
      <c r="S22" s="17"/>
      <c r="T22"/>
    </row>
    <row r="23" spans="1:20" ht="21.75" customHeight="1">
      <c r="A23" s="74" t="s">
        <v>38</v>
      </c>
      <c r="B23" s="74"/>
      <c r="C23" s="17" t="s">
        <v>39</v>
      </c>
      <c r="D23" s="17"/>
      <c r="E23" s="17"/>
      <c r="F23" s="17"/>
      <c r="G23" s="17"/>
      <c r="H23" s="17"/>
      <c r="I23" s="17" t="s">
        <v>18</v>
      </c>
      <c r="J23" s="17"/>
      <c r="K23" s="6">
        <v>0.765</v>
      </c>
      <c r="L23" s="17"/>
      <c r="M23" s="17"/>
      <c r="N23" s="17"/>
      <c r="O23" s="17"/>
      <c r="P23" s="17"/>
      <c r="Q23" s="17"/>
      <c r="R23" s="17"/>
      <c r="S23" s="17"/>
      <c r="T23"/>
    </row>
    <row r="24" spans="1:20" ht="21.75" customHeight="1">
      <c r="A24" s="74" t="s">
        <v>40</v>
      </c>
      <c r="B24" s="74"/>
      <c r="C24" s="17" t="s">
        <v>41</v>
      </c>
      <c r="D24" s="17"/>
      <c r="E24" s="17"/>
      <c r="F24" s="17"/>
      <c r="G24" s="17"/>
      <c r="H24" s="17"/>
      <c r="I24" s="17" t="s">
        <v>18</v>
      </c>
      <c r="J24" s="17"/>
      <c r="K24" s="6">
        <v>0.975</v>
      </c>
      <c r="L24" s="17"/>
      <c r="M24" s="17"/>
      <c r="N24" s="17"/>
      <c r="O24" s="17"/>
      <c r="P24" s="17"/>
      <c r="Q24" s="17"/>
      <c r="R24" s="17"/>
      <c r="S24" s="17"/>
      <c r="T24"/>
    </row>
    <row r="25" spans="1:20" ht="21.75" customHeight="1">
      <c r="A25" s="74" t="s">
        <v>42</v>
      </c>
      <c r="B25" s="74"/>
      <c r="C25" s="17" t="s">
        <v>43</v>
      </c>
      <c r="D25" s="17"/>
      <c r="E25" s="17"/>
      <c r="F25" s="17"/>
      <c r="G25" s="17"/>
      <c r="H25" s="17"/>
      <c r="I25" s="17" t="s">
        <v>18</v>
      </c>
      <c r="J25" s="17"/>
      <c r="K25" s="7">
        <v>1.16</v>
      </c>
      <c r="L25" s="17"/>
      <c r="M25" s="17"/>
      <c r="N25" s="17"/>
      <c r="O25" s="17"/>
      <c r="P25" s="17"/>
      <c r="Q25" s="17"/>
      <c r="R25" s="17"/>
      <c r="S25" s="17"/>
      <c r="T25"/>
    </row>
    <row r="26" spans="1:20" ht="11.25" customHeight="1">
      <c r="A26" s="74" t="s">
        <v>44</v>
      </c>
      <c r="B26" s="74"/>
      <c r="C26" s="17" t="s">
        <v>45</v>
      </c>
      <c r="D26" s="17"/>
      <c r="E26" s="17"/>
      <c r="F26" s="17"/>
      <c r="G26" s="17"/>
      <c r="H26" s="17"/>
      <c r="I26" s="17" t="s">
        <v>18</v>
      </c>
      <c r="J26" s="17"/>
      <c r="K26" s="6">
        <v>1.315</v>
      </c>
      <c r="L26" s="17"/>
      <c r="M26" s="17"/>
      <c r="N26" s="17"/>
      <c r="O26" s="17"/>
      <c r="P26" s="17"/>
      <c r="Q26" s="17"/>
      <c r="R26" s="17"/>
      <c r="S26" s="17"/>
      <c r="T26"/>
    </row>
    <row r="27" spans="1:20" ht="11.25" customHeight="1">
      <c r="A27" s="74" t="s">
        <v>46</v>
      </c>
      <c r="B27" s="74"/>
      <c r="C27" s="17" t="s">
        <v>47</v>
      </c>
      <c r="D27" s="17"/>
      <c r="E27" s="17"/>
      <c r="F27" s="17"/>
      <c r="G27" s="17"/>
      <c r="H27" s="17"/>
      <c r="I27" s="17" t="s">
        <v>18</v>
      </c>
      <c r="J27" s="17"/>
      <c r="K27" s="6">
        <v>1.529</v>
      </c>
      <c r="L27" s="17"/>
      <c r="M27" s="17"/>
      <c r="N27" s="17"/>
      <c r="O27" s="17"/>
      <c r="P27" s="17"/>
      <c r="Q27" s="17"/>
      <c r="R27" s="17"/>
      <c r="S27" s="17"/>
      <c r="T27"/>
    </row>
    <row r="28" spans="1:20" ht="11.25" customHeight="1">
      <c r="A28" s="74" t="s">
        <v>48</v>
      </c>
      <c r="B28" s="74"/>
      <c r="C28" s="17" t="s">
        <v>49</v>
      </c>
      <c r="D28" s="17"/>
      <c r="E28" s="17"/>
      <c r="F28" s="17"/>
      <c r="G28" s="17"/>
      <c r="H28" s="17"/>
      <c r="I28" s="17" t="s">
        <v>18</v>
      </c>
      <c r="J28" s="17"/>
      <c r="K28" s="7">
        <v>1.79</v>
      </c>
      <c r="L28" s="17"/>
      <c r="M28" s="17"/>
      <c r="N28" s="17"/>
      <c r="O28" s="17"/>
      <c r="P28" s="17"/>
      <c r="Q28" s="17"/>
      <c r="R28" s="17"/>
      <c r="S28" s="17"/>
      <c r="T28"/>
    </row>
    <row r="29" spans="1:20" ht="11.25" customHeight="1">
      <c r="A29" s="74" t="s">
        <v>50</v>
      </c>
      <c r="B29" s="74"/>
      <c r="C29" s="17" t="s">
        <v>51</v>
      </c>
      <c r="D29" s="17"/>
      <c r="E29" s="17"/>
      <c r="F29" s="17"/>
      <c r="G29" s="17"/>
      <c r="H29" s="17"/>
      <c r="I29" s="17" t="s">
        <v>18</v>
      </c>
      <c r="J29" s="17"/>
      <c r="K29" s="6">
        <v>4.183</v>
      </c>
      <c r="L29" s="17"/>
      <c r="M29" s="17"/>
      <c r="N29" s="17"/>
      <c r="O29" s="17"/>
      <c r="P29" s="17"/>
      <c r="Q29" s="17"/>
      <c r="R29" s="17"/>
      <c r="S29" s="17"/>
      <c r="T29"/>
    </row>
    <row r="30" spans="1:20" ht="11.25" customHeight="1">
      <c r="A30" s="74" t="s">
        <v>52</v>
      </c>
      <c r="B30" s="74"/>
      <c r="C30" s="17" t="s">
        <v>53</v>
      </c>
      <c r="D30" s="17"/>
      <c r="E30" s="17"/>
      <c r="F30" s="17"/>
      <c r="G30" s="17"/>
      <c r="H30" s="17"/>
      <c r="I30" s="17" t="s">
        <v>18</v>
      </c>
      <c r="J30" s="17"/>
      <c r="K30" s="6">
        <v>8.378</v>
      </c>
      <c r="L30" s="17"/>
      <c r="M30" s="17"/>
      <c r="N30" s="17"/>
      <c r="O30" s="17"/>
      <c r="P30" s="17"/>
      <c r="Q30" s="17"/>
      <c r="R30" s="17"/>
      <c r="S30" s="17"/>
      <c r="T30"/>
    </row>
    <row r="31" spans="1:20" ht="11.25" customHeight="1">
      <c r="A31" s="74" t="s">
        <v>54</v>
      </c>
      <c r="B31" s="74"/>
      <c r="C31" s="17" t="s">
        <v>55</v>
      </c>
      <c r="D31" s="17"/>
      <c r="E31" s="17"/>
      <c r="F31" s="17"/>
      <c r="G31" s="17"/>
      <c r="H31" s="17"/>
      <c r="I31" s="17" t="s">
        <v>18</v>
      </c>
      <c r="J31" s="17"/>
      <c r="K31" s="6">
        <v>13.455</v>
      </c>
      <c r="L31" s="17"/>
      <c r="M31" s="17"/>
      <c r="N31" s="17"/>
      <c r="O31" s="17"/>
      <c r="P31" s="17"/>
      <c r="Q31" s="17"/>
      <c r="R31" s="17"/>
      <c r="S31" s="17"/>
      <c r="T31"/>
    </row>
    <row r="32" spans="1:20" ht="11.25" customHeight="1">
      <c r="A32" s="74" t="s">
        <v>56</v>
      </c>
      <c r="B32" s="74"/>
      <c r="C32" s="17" t="s">
        <v>57</v>
      </c>
      <c r="D32" s="17"/>
      <c r="E32" s="17"/>
      <c r="F32" s="17"/>
      <c r="G32" s="17"/>
      <c r="H32" s="17"/>
      <c r="I32" s="17" t="s">
        <v>18</v>
      </c>
      <c r="J32" s="17"/>
      <c r="K32" s="6">
        <v>56.025</v>
      </c>
      <c r="L32" s="17"/>
      <c r="M32" s="17"/>
      <c r="N32" s="17"/>
      <c r="O32" s="17"/>
      <c r="P32" s="17"/>
      <c r="Q32" s="17"/>
      <c r="R32" s="17"/>
      <c r="S32" s="17"/>
      <c r="T32"/>
    </row>
    <row r="33" spans="1:20" ht="21.75" customHeight="1">
      <c r="A33" s="74" t="s">
        <v>58</v>
      </c>
      <c r="B33" s="74"/>
      <c r="C33" s="17" t="s">
        <v>59</v>
      </c>
      <c r="D33" s="17"/>
      <c r="E33" s="17"/>
      <c r="F33" s="17"/>
      <c r="G33" s="17"/>
      <c r="H33" s="17"/>
      <c r="I33" s="17" t="s">
        <v>18</v>
      </c>
      <c r="J33" s="17"/>
      <c r="K33" s="6">
        <v>0.445</v>
      </c>
      <c r="L33" s="17"/>
      <c r="M33" s="17"/>
      <c r="N33" s="17"/>
      <c r="O33" s="17"/>
      <c r="P33" s="17"/>
      <c r="Q33" s="17"/>
      <c r="R33" s="17"/>
      <c r="S33" s="17"/>
      <c r="T33"/>
    </row>
    <row r="34" spans="1:20" ht="11.25" customHeight="1">
      <c r="A34" s="74" t="s">
        <v>60</v>
      </c>
      <c r="B34" s="74"/>
      <c r="C34" s="17" t="s">
        <v>61</v>
      </c>
      <c r="D34" s="17"/>
      <c r="E34" s="17"/>
      <c r="F34" s="17"/>
      <c r="G34" s="17"/>
      <c r="H34" s="17"/>
      <c r="I34" s="17" t="s">
        <v>62</v>
      </c>
      <c r="J34" s="17"/>
      <c r="K34" s="7">
        <v>58.21</v>
      </c>
      <c r="L34" s="17"/>
      <c r="M34" s="17"/>
      <c r="N34" s="17"/>
      <c r="O34" s="17"/>
      <c r="P34" s="17"/>
      <c r="Q34" s="17"/>
      <c r="R34" s="17"/>
      <c r="S34" s="17"/>
      <c r="T34"/>
    </row>
    <row r="35" spans="1:20" ht="11.25" customHeight="1">
      <c r="A35" s="74" t="s">
        <v>63</v>
      </c>
      <c r="B35" s="74"/>
      <c r="C35" s="17" t="s">
        <v>64</v>
      </c>
      <c r="D35" s="17"/>
      <c r="E35" s="17"/>
      <c r="F35" s="17"/>
      <c r="G35" s="17"/>
      <c r="H35" s="17"/>
      <c r="I35" s="17" t="s">
        <v>62</v>
      </c>
      <c r="J35" s="17"/>
      <c r="K35" s="6">
        <v>65.743</v>
      </c>
      <c r="L35" s="17"/>
      <c r="M35" s="17"/>
      <c r="N35" s="17"/>
      <c r="O35" s="17"/>
      <c r="P35" s="17"/>
      <c r="Q35" s="17"/>
      <c r="R35" s="17"/>
      <c r="S35" s="17"/>
      <c r="T35"/>
    </row>
    <row r="36" spans="1:20" ht="11.25" customHeight="1">
      <c r="A36" s="74" t="s">
        <v>65</v>
      </c>
      <c r="B36" s="74"/>
      <c r="C36" s="17" t="s">
        <v>66</v>
      </c>
      <c r="D36" s="17"/>
      <c r="E36" s="17"/>
      <c r="F36" s="17"/>
      <c r="G36" s="17"/>
      <c r="H36" s="17"/>
      <c r="I36" s="17" t="s">
        <v>62</v>
      </c>
      <c r="J36" s="17"/>
      <c r="K36" s="8">
        <v>76.7</v>
      </c>
      <c r="L36" s="17"/>
      <c r="M36" s="17"/>
      <c r="N36" s="17"/>
      <c r="O36" s="17"/>
      <c r="P36" s="17"/>
      <c r="Q36" s="17"/>
      <c r="R36" s="17"/>
      <c r="S36" s="17"/>
      <c r="T36"/>
    </row>
    <row r="37" spans="1:20" ht="11.25" customHeight="1">
      <c r="A37" s="74" t="s">
        <v>67</v>
      </c>
      <c r="B37" s="74"/>
      <c r="C37" s="17" t="s">
        <v>68</v>
      </c>
      <c r="D37" s="17"/>
      <c r="E37" s="17"/>
      <c r="F37" s="17"/>
      <c r="G37" s="17"/>
      <c r="H37" s="17"/>
      <c r="I37" s="17" t="s">
        <v>62</v>
      </c>
      <c r="J37" s="17"/>
      <c r="K37" s="6">
        <v>87.623</v>
      </c>
      <c r="L37" s="17"/>
      <c r="M37" s="17"/>
      <c r="N37" s="17"/>
      <c r="O37" s="17"/>
      <c r="P37" s="17"/>
      <c r="Q37" s="17"/>
      <c r="R37" s="17"/>
      <c r="S37" s="17"/>
      <c r="T37"/>
    </row>
    <row r="38" spans="1:20" ht="11.25" customHeight="1">
      <c r="A38" s="74" t="s">
        <v>69</v>
      </c>
      <c r="B38" s="74"/>
      <c r="C38" s="17" t="s">
        <v>70</v>
      </c>
      <c r="D38" s="17"/>
      <c r="E38" s="17"/>
      <c r="F38" s="17"/>
      <c r="G38" s="17"/>
      <c r="H38" s="17"/>
      <c r="I38" s="17" t="s">
        <v>62</v>
      </c>
      <c r="J38" s="17"/>
      <c r="K38" s="6">
        <v>95.307</v>
      </c>
      <c r="L38" s="17"/>
      <c r="M38" s="17"/>
      <c r="N38" s="17"/>
      <c r="O38" s="17"/>
      <c r="P38" s="17"/>
      <c r="Q38" s="17"/>
      <c r="R38" s="17"/>
      <c r="S38" s="17"/>
      <c r="T38"/>
    </row>
    <row r="39" spans="1:20" ht="11.25" customHeight="1">
      <c r="A39" s="74" t="s">
        <v>71</v>
      </c>
      <c r="B39" s="74"/>
      <c r="C39" s="17" t="s">
        <v>72</v>
      </c>
      <c r="D39" s="17"/>
      <c r="E39" s="17"/>
      <c r="F39" s="17"/>
      <c r="G39" s="17"/>
      <c r="H39" s="17"/>
      <c r="I39" s="17" t="s">
        <v>62</v>
      </c>
      <c r="J39" s="17"/>
      <c r="K39" s="6">
        <v>106.267</v>
      </c>
      <c r="L39" s="17"/>
      <c r="M39" s="17"/>
      <c r="N39" s="17"/>
      <c r="O39" s="17"/>
      <c r="P39" s="17"/>
      <c r="Q39" s="17"/>
      <c r="R39" s="17"/>
      <c r="S39" s="17"/>
      <c r="T39"/>
    </row>
    <row r="40" spans="1:20" ht="11.25" customHeight="1">
      <c r="A40" s="74" t="s">
        <v>73</v>
      </c>
      <c r="B40" s="74"/>
      <c r="C40" s="17" t="s">
        <v>74</v>
      </c>
      <c r="D40" s="17"/>
      <c r="E40" s="17"/>
      <c r="F40" s="17"/>
      <c r="G40" s="17"/>
      <c r="H40" s="17"/>
      <c r="I40" s="17" t="s">
        <v>62</v>
      </c>
      <c r="J40" s="17"/>
      <c r="K40" s="6">
        <v>123.846</v>
      </c>
      <c r="L40" s="17"/>
      <c r="M40" s="17"/>
      <c r="N40" s="17"/>
      <c r="O40" s="17"/>
      <c r="P40" s="17"/>
      <c r="Q40" s="17"/>
      <c r="R40" s="17"/>
      <c r="S40" s="17"/>
      <c r="T40"/>
    </row>
    <row r="41" spans="1:20" ht="11.25" customHeight="1">
      <c r="A41" s="74" t="s">
        <v>75</v>
      </c>
      <c r="B41" s="74"/>
      <c r="C41" s="17" t="s">
        <v>76</v>
      </c>
      <c r="D41" s="17"/>
      <c r="E41" s="17"/>
      <c r="F41" s="17"/>
      <c r="G41" s="17"/>
      <c r="H41" s="17"/>
      <c r="I41" s="17" t="s">
        <v>62</v>
      </c>
      <c r="J41" s="17"/>
      <c r="K41" s="6">
        <v>141.421</v>
      </c>
      <c r="L41" s="17"/>
      <c r="M41" s="17"/>
      <c r="N41" s="17"/>
      <c r="O41" s="17"/>
      <c r="P41" s="17"/>
      <c r="Q41" s="17"/>
      <c r="R41" s="17"/>
      <c r="S41" s="17"/>
      <c r="T41"/>
    </row>
    <row r="42" spans="1:20" ht="11.25" customHeight="1">
      <c r="A42" s="74" t="s">
        <v>77</v>
      </c>
      <c r="B42" s="74"/>
      <c r="C42" s="17" t="s">
        <v>78</v>
      </c>
      <c r="D42" s="17"/>
      <c r="E42" s="17"/>
      <c r="F42" s="17"/>
      <c r="G42" s="17"/>
      <c r="H42" s="17"/>
      <c r="I42" s="17" t="s">
        <v>62</v>
      </c>
      <c r="J42" s="17"/>
      <c r="K42" s="6">
        <v>149.071</v>
      </c>
      <c r="L42" s="17"/>
      <c r="M42" s="17"/>
      <c r="N42" s="17"/>
      <c r="O42" s="17"/>
      <c r="P42" s="17"/>
      <c r="Q42" s="17"/>
      <c r="R42" s="17"/>
      <c r="S42" s="17"/>
      <c r="T42"/>
    </row>
    <row r="43" spans="1:20" ht="11.25" customHeight="1">
      <c r="A43" s="74" t="s">
        <v>79</v>
      </c>
      <c r="B43" s="74"/>
      <c r="C43" s="17" t="s">
        <v>80</v>
      </c>
      <c r="D43" s="17"/>
      <c r="E43" s="17"/>
      <c r="F43" s="17"/>
      <c r="G43" s="17"/>
      <c r="H43" s="17"/>
      <c r="I43" s="17" t="s">
        <v>62</v>
      </c>
      <c r="J43" s="17"/>
      <c r="K43" s="6">
        <v>160.028</v>
      </c>
      <c r="L43" s="17"/>
      <c r="M43" s="17"/>
      <c r="N43" s="17"/>
      <c r="O43" s="17"/>
      <c r="P43" s="17"/>
      <c r="Q43" s="17"/>
      <c r="R43" s="17"/>
      <c r="S43" s="17"/>
      <c r="T43"/>
    </row>
    <row r="44" spans="1:20" ht="11.25" customHeight="1">
      <c r="A44" s="74" t="s">
        <v>81</v>
      </c>
      <c r="B44" s="74"/>
      <c r="C44" s="17" t="s">
        <v>82</v>
      </c>
      <c r="D44" s="17"/>
      <c r="E44" s="17"/>
      <c r="F44" s="17"/>
      <c r="G44" s="17"/>
      <c r="H44" s="17"/>
      <c r="I44" s="17" t="s">
        <v>62</v>
      </c>
      <c r="J44" s="17"/>
      <c r="K44" s="6">
        <v>177.606</v>
      </c>
      <c r="L44" s="17"/>
      <c r="M44" s="17"/>
      <c r="N44" s="17"/>
      <c r="O44" s="17"/>
      <c r="P44" s="17"/>
      <c r="Q44" s="17"/>
      <c r="R44" s="17"/>
      <c r="S44" s="17"/>
      <c r="T44"/>
    </row>
    <row r="45" spans="1:20" ht="11.25" customHeight="1">
      <c r="A45" s="74" t="s">
        <v>83</v>
      </c>
      <c r="B45" s="74"/>
      <c r="C45" s="17" t="s">
        <v>84</v>
      </c>
      <c r="D45" s="17"/>
      <c r="E45" s="17"/>
      <c r="F45" s="17"/>
      <c r="G45" s="17"/>
      <c r="H45" s="17"/>
      <c r="I45" s="17" t="s">
        <v>85</v>
      </c>
      <c r="J45" s="17"/>
      <c r="K45" s="9">
        <v>1033.704</v>
      </c>
      <c r="L45" s="17"/>
      <c r="M45" s="17"/>
      <c r="N45" s="17"/>
      <c r="O45" s="17"/>
      <c r="P45" s="17"/>
      <c r="Q45" s="17"/>
      <c r="R45" s="17"/>
      <c r="S45" s="17"/>
      <c r="T45"/>
    </row>
    <row r="46" spans="1:20" ht="11.25" customHeight="1">
      <c r="A46" s="74" t="s">
        <v>86</v>
      </c>
      <c r="B46" s="74"/>
      <c r="C46" s="17" t="s">
        <v>87</v>
      </c>
      <c r="D46" s="17"/>
      <c r="E46" s="17"/>
      <c r="F46" s="17"/>
      <c r="G46" s="17"/>
      <c r="H46" s="17"/>
      <c r="I46" s="17" t="s">
        <v>88</v>
      </c>
      <c r="J46" s="17"/>
      <c r="K46" s="6">
        <v>171.968</v>
      </c>
      <c r="L46" s="17"/>
      <c r="M46" s="17"/>
      <c r="N46" s="17"/>
      <c r="O46" s="17"/>
      <c r="P46" s="17"/>
      <c r="Q46" s="17"/>
      <c r="R46" s="17"/>
      <c r="S46" s="17"/>
      <c r="T46"/>
    </row>
    <row r="47" spans="1:20" ht="21.75" customHeight="1">
      <c r="A47" s="74" t="s">
        <v>89</v>
      </c>
      <c r="B47" s="74"/>
      <c r="C47" s="17" t="s">
        <v>90</v>
      </c>
      <c r="D47" s="17"/>
      <c r="E47" s="17"/>
      <c r="F47" s="17"/>
      <c r="G47" s="17"/>
      <c r="H47" s="17"/>
      <c r="I47" s="17" t="s">
        <v>18</v>
      </c>
      <c r="J47" s="17"/>
      <c r="K47" s="7">
        <v>0.34</v>
      </c>
      <c r="L47" s="17"/>
      <c r="M47" s="17"/>
      <c r="N47" s="17"/>
      <c r="O47" s="17"/>
      <c r="P47" s="17"/>
      <c r="Q47" s="17"/>
      <c r="R47" s="17"/>
      <c r="S47" s="17"/>
      <c r="T47"/>
    </row>
    <row r="48" spans="1:20" ht="11.25" customHeight="1">
      <c r="A48" s="74" t="s">
        <v>91</v>
      </c>
      <c r="B48" s="74"/>
      <c r="C48" s="17" t="s">
        <v>92</v>
      </c>
      <c r="D48" s="17"/>
      <c r="E48" s="17"/>
      <c r="F48" s="17"/>
      <c r="G48" s="17"/>
      <c r="H48" s="17"/>
      <c r="I48" s="17" t="s">
        <v>18</v>
      </c>
      <c r="J48" s="17"/>
      <c r="K48" s="6">
        <v>0.495</v>
      </c>
      <c r="L48" s="17"/>
      <c r="M48" s="17"/>
      <c r="N48" s="17"/>
      <c r="O48" s="17"/>
      <c r="P48" s="17"/>
      <c r="Q48" s="17"/>
      <c r="R48" s="17"/>
      <c r="S48" s="17"/>
      <c r="T48"/>
    </row>
    <row r="49" spans="1:20" ht="11.25" customHeight="1">
      <c r="A49" s="74" t="s">
        <v>93</v>
      </c>
      <c r="B49" s="74"/>
      <c r="C49" s="17" t="s">
        <v>94</v>
      </c>
      <c r="D49" s="17"/>
      <c r="E49" s="17"/>
      <c r="F49" s="17"/>
      <c r="G49" s="17"/>
      <c r="H49" s="17"/>
      <c r="I49" s="17" t="s">
        <v>88</v>
      </c>
      <c r="J49" s="17"/>
      <c r="K49" s="6">
        <v>82.191</v>
      </c>
      <c r="L49" s="17"/>
      <c r="M49" s="17"/>
      <c r="N49" s="17"/>
      <c r="O49" s="17"/>
      <c r="P49" s="17"/>
      <c r="Q49" s="17"/>
      <c r="R49" s="17"/>
      <c r="S49" s="17"/>
      <c r="T49"/>
    </row>
    <row r="50" spans="1:20" ht="21.75" customHeight="1">
      <c r="A50" s="74" t="s">
        <v>95</v>
      </c>
      <c r="B50" s="74"/>
      <c r="C50" s="17" t="s">
        <v>96</v>
      </c>
      <c r="D50" s="17"/>
      <c r="E50" s="17"/>
      <c r="F50" s="17"/>
      <c r="G50" s="17"/>
      <c r="H50" s="17"/>
      <c r="I50" s="17" t="s">
        <v>18</v>
      </c>
      <c r="J50" s="17"/>
      <c r="K50" s="6">
        <v>0.314</v>
      </c>
      <c r="L50" s="17"/>
      <c r="M50" s="17"/>
      <c r="N50" s="17"/>
      <c r="O50" s="17"/>
      <c r="P50" s="17"/>
      <c r="Q50" s="17"/>
      <c r="R50" s="17"/>
      <c r="S50" s="17"/>
      <c r="T50"/>
    </row>
    <row r="51" spans="1:20" ht="11.25" customHeight="1">
      <c r="A51" s="74" t="s">
        <v>97</v>
      </c>
      <c r="B51" s="74"/>
      <c r="C51" s="17" t="s">
        <v>98</v>
      </c>
      <c r="D51" s="17"/>
      <c r="E51" s="17"/>
      <c r="F51" s="17"/>
      <c r="G51" s="17"/>
      <c r="H51" s="17"/>
      <c r="I51" s="17"/>
      <c r="J51" s="17"/>
      <c r="K51" s="5"/>
      <c r="L51" s="17"/>
      <c r="M51" s="17"/>
      <c r="N51" s="17"/>
      <c r="O51" s="17"/>
      <c r="P51" s="17"/>
      <c r="Q51" s="17"/>
      <c r="R51" s="17"/>
      <c r="S51" s="17"/>
      <c r="T51"/>
    </row>
    <row r="52" spans="1:20" ht="11.25" customHeight="1">
      <c r="A52" s="74"/>
      <c r="B52" s="74"/>
      <c r="C52" s="17" t="s">
        <v>99</v>
      </c>
      <c r="D52" s="17"/>
      <c r="E52" s="17"/>
      <c r="F52" s="17"/>
      <c r="G52" s="17"/>
      <c r="H52" s="17"/>
      <c r="I52" s="17" t="s">
        <v>100</v>
      </c>
      <c r="J52" s="17"/>
      <c r="K52" s="10">
        <v>800</v>
      </c>
      <c r="L52" s="17"/>
      <c r="M52" s="17"/>
      <c r="N52" s="17"/>
      <c r="O52" s="17"/>
      <c r="P52" s="17"/>
      <c r="Q52" s="17"/>
      <c r="R52" s="17"/>
      <c r="S52" s="17"/>
      <c r="T52"/>
    </row>
    <row r="53" spans="1:20" ht="11.25" customHeight="1">
      <c r="A53" s="74"/>
      <c r="B53" s="74"/>
      <c r="C53" s="17" t="s">
        <v>101</v>
      </c>
      <c r="D53" s="17"/>
      <c r="E53" s="17"/>
      <c r="F53" s="17"/>
      <c r="G53" s="17"/>
      <c r="H53" s="17"/>
      <c r="I53" s="17" t="s">
        <v>100</v>
      </c>
      <c r="J53" s="17"/>
      <c r="K53" s="11">
        <v>1500</v>
      </c>
      <c r="L53" s="17"/>
      <c r="M53" s="17"/>
      <c r="N53" s="17"/>
      <c r="O53" s="17"/>
      <c r="P53" s="17"/>
      <c r="Q53" s="17"/>
      <c r="R53" s="17"/>
      <c r="S53" s="17"/>
      <c r="T53"/>
    </row>
    <row r="54" spans="1:20" ht="11.25" customHeight="1">
      <c r="A54" s="74"/>
      <c r="B54" s="74"/>
      <c r="C54" s="17" t="s">
        <v>102</v>
      </c>
      <c r="D54" s="17"/>
      <c r="E54" s="17"/>
      <c r="F54" s="17"/>
      <c r="G54" s="17"/>
      <c r="H54" s="17"/>
      <c r="I54" s="17" t="s">
        <v>100</v>
      </c>
      <c r="J54" s="17"/>
      <c r="K54" s="10">
        <v>850</v>
      </c>
      <c r="L54" s="17"/>
      <c r="M54" s="17"/>
      <c r="N54" s="17"/>
      <c r="O54" s="17"/>
      <c r="P54" s="17"/>
      <c r="Q54" s="17"/>
      <c r="R54" s="17"/>
      <c r="S54" s="17"/>
      <c r="T54"/>
    </row>
    <row r="55" spans="1:19" ht="11.25">
      <c r="A55" s="50">
        <v>2</v>
      </c>
      <c r="B55" s="50"/>
      <c r="C55" s="29" t="s">
        <v>103</v>
      </c>
      <c r="D55" s="29"/>
      <c r="E55" s="29"/>
      <c r="F55" s="29"/>
      <c r="G55" s="29"/>
      <c r="H55" s="29"/>
      <c r="I55" s="22"/>
      <c r="J55" s="22"/>
      <c r="K55" s="4"/>
      <c r="L55" s="22"/>
      <c r="M55" s="22"/>
      <c r="N55" s="22"/>
      <c r="O55" s="22"/>
      <c r="P55" s="22"/>
      <c r="Q55" s="22"/>
      <c r="R55" s="22"/>
      <c r="S55" s="22"/>
    </row>
    <row r="56" spans="1:19" ht="11.25">
      <c r="A56" s="22"/>
      <c r="B56" s="22"/>
      <c r="C56" s="22" t="s">
        <v>15</v>
      </c>
      <c r="D56" s="22"/>
      <c r="E56" s="22"/>
      <c r="F56" s="22"/>
      <c r="G56" s="22"/>
      <c r="H56" s="22"/>
      <c r="I56" s="22"/>
      <c r="J56" s="22"/>
      <c r="K56" s="4"/>
      <c r="L56" s="22"/>
      <c r="M56" s="22"/>
      <c r="N56" s="22"/>
      <c r="O56" s="22"/>
      <c r="P56" s="22"/>
      <c r="Q56" s="22"/>
      <c r="R56" s="22"/>
      <c r="S56" s="22"/>
    </row>
    <row r="57" spans="1:20" ht="11.25" customHeight="1">
      <c r="A57" s="74" t="s">
        <v>104</v>
      </c>
      <c r="B57" s="74"/>
      <c r="C57" s="17" t="s">
        <v>105</v>
      </c>
      <c r="D57" s="17"/>
      <c r="E57" s="17"/>
      <c r="F57" s="17"/>
      <c r="G57" s="17"/>
      <c r="H57" s="17"/>
      <c r="I57" s="17"/>
      <c r="J57" s="17"/>
      <c r="K57" s="6">
        <v>1.097</v>
      </c>
      <c r="L57" s="59">
        <v>87</v>
      </c>
      <c r="M57" s="59"/>
      <c r="N57" s="62">
        <v>528.875</v>
      </c>
      <c r="O57" s="62"/>
      <c r="P57" s="62">
        <v>0.787</v>
      </c>
      <c r="Q57" s="62"/>
      <c r="R57" s="48">
        <v>46012.08</v>
      </c>
      <c r="S57" s="48"/>
      <c r="T57"/>
    </row>
    <row r="58" spans="1:20" ht="11.25" customHeight="1">
      <c r="A58" s="74" t="s">
        <v>106</v>
      </c>
      <c r="B58" s="74"/>
      <c r="C58" s="17" t="s">
        <v>107</v>
      </c>
      <c r="D58" s="17"/>
      <c r="E58" s="17"/>
      <c r="F58" s="17"/>
      <c r="G58" s="17"/>
      <c r="H58" s="17"/>
      <c r="I58" s="17"/>
      <c r="J58" s="17"/>
      <c r="K58" s="6">
        <v>1.848</v>
      </c>
      <c r="L58" s="59">
        <v>10</v>
      </c>
      <c r="M58" s="59"/>
      <c r="N58" s="62">
        <v>890.524</v>
      </c>
      <c r="O58" s="62"/>
      <c r="P58" s="62">
        <v>0.152</v>
      </c>
      <c r="Q58" s="62"/>
      <c r="R58" s="48">
        <v>8905.24</v>
      </c>
      <c r="S58" s="48"/>
      <c r="T58"/>
    </row>
    <row r="59" spans="1:20" ht="11.25" customHeight="1">
      <c r="A59" s="74" t="s">
        <v>108</v>
      </c>
      <c r="B59" s="74"/>
      <c r="C59" s="17" t="s">
        <v>109</v>
      </c>
      <c r="D59" s="17"/>
      <c r="E59" s="17"/>
      <c r="F59" s="17"/>
      <c r="G59" s="17"/>
      <c r="H59" s="17"/>
      <c r="I59" s="17"/>
      <c r="J59" s="17"/>
      <c r="K59" s="6">
        <v>6.515</v>
      </c>
      <c r="L59" s="59">
        <v>1</v>
      </c>
      <c r="M59" s="59"/>
      <c r="N59" s="62">
        <v>390.872</v>
      </c>
      <c r="O59" s="62"/>
      <c r="P59" s="62">
        <v>0.007</v>
      </c>
      <c r="Q59" s="62"/>
      <c r="R59" s="55">
        <v>390.87</v>
      </c>
      <c r="S59" s="55"/>
      <c r="T59"/>
    </row>
    <row r="60" spans="1:20" ht="11.25" customHeight="1">
      <c r="A60" s="74" t="s">
        <v>110</v>
      </c>
      <c r="B60" s="74"/>
      <c r="C60" s="17" t="s">
        <v>111</v>
      </c>
      <c r="D60" s="17"/>
      <c r="E60" s="17"/>
      <c r="F60" s="17"/>
      <c r="G60" s="17"/>
      <c r="H60" s="17"/>
      <c r="I60" s="17"/>
      <c r="J60" s="17"/>
      <c r="K60" s="7">
        <v>1.32</v>
      </c>
      <c r="L60" s="59">
        <v>2</v>
      </c>
      <c r="M60" s="59"/>
      <c r="N60" s="64">
        <v>1272.321</v>
      </c>
      <c r="O60" s="64"/>
      <c r="P60" s="62">
        <v>0.044</v>
      </c>
      <c r="Q60" s="62"/>
      <c r="R60" s="48">
        <v>2544.64</v>
      </c>
      <c r="S60" s="48"/>
      <c r="T60"/>
    </row>
    <row r="61" spans="1:20" ht="11.25" customHeight="1">
      <c r="A61" s="74" t="s">
        <v>112</v>
      </c>
      <c r="B61" s="74"/>
      <c r="C61" s="17" t="s">
        <v>113</v>
      </c>
      <c r="D61" s="17"/>
      <c r="E61" s="17"/>
      <c r="F61" s="17"/>
      <c r="G61" s="17"/>
      <c r="H61" s="17"/>
      <c r="I61" s="17"/>
      <c r="J61" s="17"/>
      <c r="K61" s="6">
        <v>1.771</v>
      </c>
      <c r="L61" s="59">
        <v>1</v>
      </c>
      <c r="M61" s="59"/>
      <c r="N61" s="62">
        <v>853.755</v>
      </c>
      <c r="O61" s="62"/>
      <c r="P61" s="62">
        <v>0.015</v>
      </c>
      <c r="Q61" s="62"/>
      <c r="R61" s="55">
        <v>853.75</v>
      </c>
      <c r="S61" s="55"/>
      <c r="T61"/>
    </row>
    <row r="62" spans="3:19" ht="12">
      <c r="C62" s="56" t="s">
        <v>114</v>
      </c>
      <c r="D62" s="56"/>
      <c r="P62" s="57">
        <v>1.005</v>
      </c>
      <c r="Q62" s="57"/>
      <c r="R62" s="58">
        <v>58706.58</v>
      </c>
      <c r="S62" s="58"/>
    </row>
    <row r="63" spans="1:19" ht="11.25">
      <c r="A63" s="50">
        <v>3</v>
      </c>
      <c r="B63" s="50"/>
      <c r="C63" s="29" t="s">
        <v>115</v>
      </c>
      <c r="D63" s="29"/>
      <c r="E63" s="29"/>
      <c r="F63" s="29"/>
      <c r="G63" s="29"/>
      <c r="H63" s="29"/>
      <c r="I63" s="22"/>
      <c r="J63" s="22"/>
      <c r="K63" s="4"/>
      <c r="L63" s="22"/>
      <c r="M63" s="22"/>
      <c r="N63" s="22"/>
      <c r="O63" s="22"/>
      <c r="P63" s="22"/>
      <c r="Q63" s="22"/>
      <c r="R63" s="22"/>
      <c r="S63" s="22"/>
    </row>
    <row r="64" spans="1:19" ht="11.25">
      <c r="A64" s="22"/>
      <c r="B64" s="22"/>
      <c r="C64" s="22" t="s">
        <v>15</v>
      </c>
      <c r="D64" s="22"/>
      <c r="E64" s="22"/>
      <c r="F64" s="22"/>
      <c r="G64" s="22"/>
      <c r="H64" s="22"/>
      <c r="I64" s="22"/>
      <c r="J64" s="22"/>
      <c r="K64" s="4"/>
      <c r="L64" s="22"/>
      <c r="M64" s="22"/>
      <c r="N64" s="22"/>
      <c r="O64" s="22"/>
      <c r="P64" s="22"/>
      <c r="Q64" s="22"/>
      <c r="R64" s="22"/>
      <c r="S64" s="22"/>
    </row>
    <row r="65" spans="3:4" ht="12">
      <c r="C65" s="56" t="s">
        <v>114</v>
      </c>
      <c r="D65" s="56"/>
    </row>
    <row r="66" spans="1:19" ht="11.25">
      <c r="A66" s="50">
        <v>4</v>
      </c>
      <c r="B66" s="50"/>
      <c r="C66" s="29" t="s">
        <v>116</v>
      </c>
      <c r="D66" s="29"/>
      <c r="E66" s="29"/>
      <c r="F66" s="29"/>
      <c r="G66" s="29"/>
      <c r="H66" s="29"/>
      <c r="I66" s="29"/>
      <c r="J66" s="29"/>
      <c r="K66" s="4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2"/>
      <c r="B67" s="22"/>
      <c r="C67" s="22" t="s">
        <v>15</v>
      </c>
      <c r="D67" s="22"/>
      <c r="E67" s="22"/>
      <c r="F67" s="22"/>
      <c r="G67" s="22"/>
      <c r="H67" s="22"/>
      <c r="I67" s="22"/>
      <c r="J67" s="22"/>
      <c r="K67" s="4"/>
      <c r="L67" s="22"/>
      <c r="M67" s="22"/>
      <c r="N67" s="22"/>
      <c r="O67" s="22"/>
      <c r="P67" s="22"/>
      <c r="Q67" s="22"/>
      <c r="R67" s="22"/>
      <c r="S67" s="22"/>
    </row>
    <row r="68" spans="1:19" ht="11.25">
      <c r="A68" s="51"/>
      <c r="B68" s="51"/>
      <c r="C68" s="22" t="s">
        <v>117</v>
      </c>
      <c r="D68" s="22"/>
      <c r="E68" s="22"/>
      <c r="F68" s="22"/>
      <c r="G68" s="22"/>
      <c r="H68" s="22"/>
      <c r="I68" s="37"/>
      <c r="J68" s="37"/>
      <c r="K68" s="61"/>
      <c r="L68" s="73" t="s">
        <v>118</v>
      </c>
      <c r="M68" s="73"/>
      <c r="N68" s="26"/>
      <c r="O68" s="26"/>
      <c r="P68" s="26"/>
      <c r="Q68" s="26"/>
      <c r="R68" s="26"/>
      <c r="S68" s="26"/>
    </row>
    <row r="69" spans="1:19" ht="11.25">
      <c r="A69" s="51"/>
      <c r="B69" s="51"/>
      <c r="C69" s="22"/>
      <c r="D69" s="22"/>
      <c r="E69" s="22"/>
      <c r="F69" s="22"/>
      <c r="G69" s="22"/>
      <c r="H69" s="22"/>
      <c r="I69" s="37"/>
      <c r="J69" s="37"/>
      <c r="K69" s="61"/>
      <c r="L69" s="73"/>
      <c r="M69" s="73"/>
      <c r="N69" s="26"/>
      <c r="O69" s="26"/>
      <c r="P69" s="26"/>
      <c r="Q69" s="26"/>
      <c r="R69" s="26"/>
      <c r="S69" s="26"/>
    </row>
    <row r="70" spans="1:19" ht="11.25">
      <c r="A70" s="51"/>
      <c r="B70" s="51"/>
      <c r="C70" s="17" t="s">
        <v>119</v>
      </c>
      <c r="D70" s="17"/>
      <c r="E70" s="17"/>
      <c r="F70" s="17"/>
      <c r="G70" s="17"/>
      <c r="H70" s="17"/>
      <c r="I70" s="71"/>
      <c r="J70" s="71"/>
      <c r="K70" s="72"/>
      <c r="L70" s="30">
        <v>12</v>
      </c>
      <c r="M70" s="30"/>
      <c r="N70" s="70"/>
      <c r="O70" s="70"/>
      <c r="P70" s="70"/>
      <c r="Q70" s="70"/>
      <c r="R70" s="70"/>
      <c r="S70" s="70"/>
    </row>
    <row r="71" spans="1:19" ht="11.25">
      <c r="A71" s="51"/>
      <c r="B71" s="51"/>
      <c r="C71" s="17"/>
      <c r="D71" s="17"/>
      <c r="E71" s="17"/>
      <c r="F71" s="17"/>
      <c r="G71" s="17"/>
      <c r="H71" s="17"/>
      <c r="I71" s="71"/>
      <c r="J71" s="71"/>
      <c r="K71" s="72"/>
      <c r="L71" s="30"/>
      <c r="M71" s="30"/>
      <c r="N71" s="70"/>
      <c r="O71" s="70"/>
      <c r="P71" s="70"/>
      <c r="Q71" s="70"/>
      <c r="R71" s="70"/>
      <c r="S71" s="70"/>
    </row>
    <row r="72" spans="1:19" ht="11.25">
      <c r="A72" s="51"/>
      <c r="B72" s="51"/>
      <c r="C72" s="17" t="s">
        <v>120</v>
      </c>
      <c r="D72" s="17"/>
      <c r="E72" s="17"/>
      <c r="F72" s="17"/>
      <c r="G72" s="17"/>
      <c r="H72" s="17"/>
      <c r="I72" s="68" t="s">
        <v>121</v>
      </c>
      <c r="J72" s="68"/>
      <c r="K72" s="69"/>
      <c r="L72" s="51" t="s">
        <v>122</v>
      </c>
      <c r="M72" s="51"/>
      <c r="N72" s="65">
        <v>5454.624</v>
      </c>
      <c r="O72" s="65"/>
      <c r="P72" s="66">
        <v>0.56</v>
      </c>
      <c r="Q72" s="66"/>
      <c r="R72" s="67">
        <v>32727.74</v>
      </c>
      <c r="S72" s="67"/>
    </row>
    <row r="73" spans="1:19" ht="11.25">
      <c r="A73" s="51"/>
      <c r="B73" s="51"/>
      <c r="C73" s="17"/>
      <c r="D73" s="17"/>
      <c r="E73" s="17"/>
      <c r="F73" s="17"/>
      <c r="G73" s="17"/>
      <c r="H73" s="17"/>
      <c r="I73" s="68"/>
      <c r="J73" s="68"/>
      <c r="K73" s="69"/>
      <c r="L73" s="51"/>
      <c r="M73" s="51"/>
      <c r="N73" s="65"/>
      <c r="O73" s="65"/>
      <c r="P73" s="66"/>
      <c r="Q73" s="66"/>
      <c r="R73" s="67"/>
      <c r="S73" s="67"/>
    </row>
    <row r="74" spans="3:19" ht="12">
      <c r="C74" s="56" t="s">
        <v>114</v>
      </c>
      <c r="D74" s="56"/>
      <c r="P74" s="60">
        <v>0.56</v>
      </c>
      <c r="Q74" s="60"/>
      <c r="R74" s="58">
        <v>32727.74</v>
      </c>
      <c r="S74" s="58"/>
    </row>
    <row r="75" spans="1:19" ht="11.25">
      <c r="A75" s="50">
        <v>5</v>
      </c>
      <c r="B75" s="50"/>
      <c r="C75" s="29" t="s">
        <v>123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2"/>
      <c r="S75" s="22"/>
    </row>
    <row r="76" spans="1:19" ht="11.25">
      <c r="A76" s="22"/>
      <c r="B76" s="22"/>
      <c r="C76" s="22" t="s">
        <v>15</v>
      </c>
      <c r="D76" s="22"/>
      <c r="E76" s="22"/>
      <c r="F76" s="22"/>
      <c r="G76" s="22"/>
      <c r="H76" s="22"/>
      <c r="I76" s="22"/>
      <c r="J76" s="22"/>
      <c r="K76" s="4"/>
      <c r="L76" s="22"/>
      <c r="M76" s="22"/>
      <c r="N76" s="22"/>
      <c r="O76" s="22"/>
      <c r="P76" s="22"/>
      <c r="Q76" s="22"/>
      <c r="R76" s="22"/>
      <c r="S76" s="22"/>
    </row>
    <row r="77" spans="1:20" ht="102.75" customHeight="1">
      <c r="A77" s="51"/>
      <c r="B77" s="51"/>
      <c r="C77" s="17" t="s">
        <v>124</v>
      </c>
      <c r="D77" s="17"/>
      <c r="E77" s="17"/>
      <c r="F77" s="17"/>
      <c r="G77" s="17"/>
      <c r="H77" s="17"/>
      <c r="I77" s="22" t="s">
        <v>121</v>
      </c>
      <c r="J77" s="22"/>
      <c r="K77" s="12"/>
      <c r="L77" s="63">
        <v>12</v>
      </c>
      <c r="M77" s="63"/>
      <c r="N77" s="64">
        <v>2951.279</v>
      </c>
      <c r="O77" s="64"/>
      <c r="P77" s="62">
        <v>0.606</v>
      </c>
      <c r="Q77" s="62"/>
      <c r="R77" s="48">
        <v>35415.35</v>
      </c>
      <c r="S77" s="48"/>
      <c r="T77"/>
    </row>
    <row r="78" spans="1:20" ht="11.25" customHeight="1">
      <c r="A78" s="51"/>
      <c r="B78" s="51"/>
      <c r="C78" s="17"/>
      <c r="D78" s="17"/>
      <c r="E78" s="17"/>
      <c r="F78" s="17"/>
      <c r="G78" s="17"/>
      <c r="H78" s="17"/>
      <c r="I78" s="22"/>
      <c r="J78" s="22"/>
      <c r="K78" s="12"/>
      <c r="L78" s="61"/>
      <c r="M78" s="61"/>
      <c r="N78" s="17"/>
      <c r="O78" s="17"/>
      <c r="P78" s="17"/>
      <c r="Q78" s="17"/>
      <c r="R78" s="17"/>
      <c r="S78" s="17"/>
      <c r="T78"/>
    </row>
    <row r="79" spans="3:19" ht="12">
      <c r="C79" s="56" t="s">
        <v>114</v>
      </c>
      <c r="D79" s="56"/>
      <c r="P79" s="57">
        <v>0.606</v>
      </c>
      <c r="Q79" s="57"/>
      <c r="R79" s="58">
        <v>35415.35</v>
      </c>
      <c r="S79" s="58"/>
    </row>
    <row r="80" spans="1:19" ht="11.25">
      <c r="A80" s="50">
        <v>6</v>
      </c>
      <c r="B80" s="50"/>
      <c r="C80" s="29" t="s">
        <v>125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11.25">
      <c r="A81" s="22"/>
      <c r="B81" s="22"/>
      <c r="C81" s="22" t="s">
        <v>15</v>
      </c>
      <c r="D81" s="22"/>
      <c r="E81" s="22"/>
      <c r="F81" s="22"/>
      <c r="G81" s="22"/>
      <c r="H81" s="22"/>
      <c r="I81" s="22"/>
      <c r="J81" s="22"/>
      <c r="K81" s="4"/>
      <c r="L81" s="22"/>
      <c r="M81" s="22"/>
      <c r="N81" s="22"/>
      <c r="O81" s="22"/>
      <c r="P81" s="22"/>
      <c r="Q81" s="22"/>
      <c r="R81" s="22"/>
      <c r="S81" s="22"/>
    </row>
    <row r="82" spans="1:20" ht="103.5" customHeight="1">
      <c r="A82" s="51" t="s">
        <v>126</v>
      </c>
      <c r="B82" s="51"/>
      <c r="C82" s="17" t="s">
        <v>127</v>
      </c>
      <c r="D82" s="17"/>
      <c r="E82" s="17"/>
      <c r="F82" s="17"/>
      <c r="G82" s="17"/>
      <c r="H82" s="17"/>
      <c r="I82" s="22" t="s">
        <v>121</v>
      </c>
      <c r="J82" s="22"/>
      <c r="K82" s="12"/>
      <c r="L82" s="63">
        <v>12</v>
      </c>
      <c r="M82" s="63"/>
      <c r="N82" s="54">
        <v>7533.61</v>
      </c>
      <c r="O82" s="54"/>
      <c r="P82" s="62">
        <v>1.547</v>
      </c>
      <c r="Q82" s="62"/>
      <c r="R82" s="48">
        <v>90403.37</v>
      </c>
      <c r="S82" s="48"/>
      <c r="T82"/>
    </row>
    <row r="83" spans="1:20" ht="91.5" customHeight="1">
      <c r="A83" s="51" t="s">
        <v>128</v>
      </c>
      <c r="B83" s="51"/>
      <c r="C83" s="17" t="s">
        <v>129</v>
      </c>
      <c r="D83" s="17"/>
      <c r="E83" s="17"/>
      <c r="F83" s="17"/>
      <c r="G83" s="17"/>
      <c r="H83" s="17"/>
      <c r="I83" s="22" t="s">
        <v>121</v>
      </c>
      <c r="J83" s="22"/>
      <c r="K83" s="12"/>
      <c r="L83" s="63">
        <v>12</v>
      </c>
      <c r="M83" s="63"/>
      <c r="N83" s="54">
        <v>1609.43</v>
      </c>
      <c r="O83" s="54"/>
      <c r="P83" s="52">
        <v>0.33</v>
      </c>
      <c r="Q83" s="52"/>
      <c r="R83" s="48">
        <v>19313.2</v>
      </c>
      <c r="S83" s="48"/>
      <c r="T83"/>
    </row>
    <row r="84" spans="1:20" ht="69.75" customHeight="1">
      <c r="A84" s="51" t="s">
        <v>130</v>
      </c>
      <c r="B84" s="51"/>
      <c r="C84" s="17" t="s">
        <v>131</v>
      </c>
      <c r="D84" s="17"/>
      <c r="E84" s="17"/>
      <c r="F84" s="17"/>
      <c r="G84" s="17"/>
      <c r="H84" s="17"/>
      <c r="I84" s="22" t="s">
        <v>121</v>
      </c>
      <c r="J84" s="22"/>
      <c r="K84" s="12"/>
      <c r="L84" s="63">
        <v>12</v>
      </c>
      <c r="M84" s="63"/>
      <c r="N84" s="54">
        <v>3995.31</v>
      </c>
      <c r="O84" s="54"/>
      <c r="P84" s="52">
        <v>0.82</v>
      </c>
      <c r="Q84" s="52"/>
      <c r="R84" s="48">
        <v>47943.68</v>
      </c>
      <c r="S84" s="48"/>
      <c r="T84"/>
    </row>
    <row r="85" spans="1:20" ht="57.75" customHeight="1">
      <c r="A85" s="51" t="s">
        <v>132</v>
      </c>
      <c r="B85" s="51"/>
      <c r="C85" s="17" t="s">
        <v>133</v>
      </c>
      <c r="D85" s="17"/>
      <c r="E85" s="17"/>
      <c r="F85" s="17"/>
      <c r="G85" s="17"/>
      <c r="H85" s="17"/>
      <c r="I85" s="22" t="s">
        <v>121</v>
      </c>
      <c r="J85" s="22"/>
      <c r="K85" s="12"/>
      <c r="L85" s="63">
        <v>12</v>
      </c>
      <c r="M85" s="63"/>
      <c r="N85" s="52">
        <v>663.34</v>
      </c>
      <c r="O85" s="52"/>
      <c r="P85" s="62">
        <v>0.136</v>
      </c>
      <c r="Q85" s="62"/>
      <c r="R85" s="48">
        <v>7960.04</v>
      </c>
      <c r="S85" s="48"/>
      <c r="T85"/>
    </row>
    <row r="86" spans="1:20" ht="11.25" customHeight="1">
      <c r="A86" s="51" t="s">
        <v>134</v>
      </c>
      <c r="B86" s="51"/>
      <c r="C86" s="17" t="s">
        <v>135</v>
      </c>
      <c r="D86" s="17"/>
      <c r="E86" s="17"/>
      <c r="F86" s="17"/>
      <c r="G86" s="17"/>
      <c r="H86" s="17"/>
      <c r="I86" s="22" t="s">
        <v>136</v>
      </c>
      <c r="J86" s="22"/>
      <c r="K86" s="12"/>
      <c r="L86" s="63">
        <v>12</v>
      </c>
      <c r="M86" s="63"/>
      <c r="N86" s="54">
        <v>1482.57</v>
      </c>
      <c r="O86" s="54"/>
      <c r="P86" s="62">
        <v>0.304</v>
      </c>
      <c r="Q86" s="62"/>
      <c r="R86" s="48">
        <v>17790.88</v>
      </c>
      <c r="S86" s="48"/>
      <c r="T86"/>
    </row>
    <row r="87" spans="3:19" ht="12">
      <c r="C87" s="56" t="s">
        <v>114</v>
      </c>
      <c r="D87" s="56"/>
      <c r="P87" s="57">
        <v>3.138</v>
      </c>
      <c r="Q87" s="57"/>
      <c r="R87" s="58">
        <v>183411.17</v>
      </c>
      <c r="S87" s="58"/>
    </row>
    <row r="88" spans="1:19" ht="11.25">
      <c r="A88" s="50">
        <v>7</v>
      </c>
      <c r="B88" s="50"/>
      <c r="C88" s="29" t="s">
        <v>137</v>
      </c>
      <c r="D88" s="29"/>
      <c r="E88" s="29"/>
      <c r="F88" s="29"/>
      <c r="G88" s="29"/>
      <c r="H88" s="29"/>
      <c r="I88" s="29"/>
      <c r="J88" s="29"/>
      <c r="K88" s="4"/>
      <c r="L88" s="22"/>
      <c r="M88" s="22"/>
      <c r="N88" s="22"/>
      <c r="O88" s="22"/>
      <c r="P88" s="22"/>
      <c r="Q88" s="22"/>
      <c r="R88" s="22"/>
      <c r="S88" s="22"/>
    </row>
    <row r="89" spans="1:19" ht="11.25">
      <c r="A89" s="22"/>
      <c r="B89" s="22"/>
      <c r="C89" s="22" t="s">
        <v>15</v>
      </c>
      <c r="D89" s="22"/>
      <c r="E89" s="22"/>
      <c r="F89" s="22"/>
      <c r="G89" s="22"/>
      <c r="H89" s="22"/>
      <c r="I89" s="22"/>
      <c r="J89" s="22"/>
      <c r="K89" s="4"/>
      <c r="L89" s="22"/>
      <c r="M89" s="22"/>
      <c r="N89" s="22"/>
      <c r="O89" s="22"/>
      <c r="P89" s="22"/>
      <c r="Q89" s="22"/>
      <c r="R89" s="22"/>
      <c r="S89" s="22"/>
    </row>
    <row r="90" spans="1:20" ht="11.25" customHeight="1">
      <c r="A90" s="51" t="s">
        <v>138</v>
      </c>
      <c r="B90" s="51"/>
      <c r="C90" s="17" t="s">
        <v>139</v>
      </c>
      <c r="D90" s="17"/>
      <c r="E90" s="17"/>
      <c r="F90" s="17"/>
      <c r="G90" s="17"/>
      <c r="H90" s="17"/>
      <c r="I90" s="22" t="s">
        <v>121</v>
      </c>
      <c r="J90" s="22"/>
      <c r="K90" s="12"/>
      <c r="L90" s="61"/>
      <c r="M90" s="61"/>
      <c r="N90" s="18">
        <v>380.6</v>
      </c>
      <c r="O90" s="18"/>
      <c r="P90" s="62">
        <v>0.104</v>
      </c>
      <c r="Q90" s="62"/>
      <c r="R90" s="48">
        <v>4567.24</v>
      </c>
      <c r="S90" s="48"/>
      <c r="T90"/>
    </row>
    <row r="91" spans="1:20" ht="21.75" customHeight="1">
      <c r="A91" s="51" t="s">
        <v>140</v>
      </c>
      <c r="B91" s="51"/>
      <c r="C91" s="17" t="s">
        <v>141</v>
      </c>
      <c r="D91" s="17"/>
      <c r="E91" s="17"/>
      <c r="F91" s="17"/>
      <c r="G91" s="17"/>
      <c r="H91" s="17"/>
      <c r="I91" s="22" t="s">
        <v>121</v>
      </c>
      <c r="J91" s="22"/>
      <c r="K91" s="13"/>
      <c r="L91" s="30">
        <v>12</v>
      </c>
      <c r="M91" s="30"/>
      <c r="N91" s="54">
        <v>2826.17</v>
      </c>
      <c r="O91" s="54"/>
      <c r="P91" s="52">
        <v>0.58</v>
      </c>
      <c r="Q91" s="52"/>
      <c r="R91" s="48">
        <v>33914.01</v>
      </c>
      <c r="S91" s="48"/>
      <c r="T91"/>
    </row>
    <row r="92" spans="3:19" ht="12">
      <c r="C92" s="56" t="s">
        <v>114</v>
      </c>
      <c r="D92" s="56"/>
      <c r="P92" s="60">
        <v>0.66</v>
      </c>
      <c r="Q92" s="60"/>
      <c r="R92" s="58">
        <v>38481.25</v>
      </c>
      <c r="S92" s="58"/>
    </row>
    <row r="93" spans="1:19" ht="11.25">
      <c r="A93" s="50">
        <v>8</v>
      </c>
      <c r="B93" s="50"/>
      <c r="C93" s="29" t="s">
        <v>142</v>
      </c>
      <c r="D93" s="29"/>
      <c r="E93" s="29"/>
      <c r="F93" s="29"/>
      <c r="G93" s="29"/>
      <c r="H93" s="29"/>
      <c r="I93" s="29"/>
      <c r="J93" s="29"/>
      <c r="K93" s="4"/>
      <c r="L93" s="22"/>
      <c r="M93" s="22"/>
      <c r="N93" s="22"/>
      <c r="O93" s="22"/>
      <c r="P93" s="22"/>
      <c r="Q93" s="22"/>
      <c r="R93" s="22"/>
      <c r="S93" s="22"/>
    </row>
    <row r="94" spans="1:19" ht="11.25">
      <c r="A94" s="22"/>
      <c r="B94" s="22"/>
      <c r="C94" s="22" t="s">
        <v>15</v>
      </c>
      <c r="D94" s="22"/>
      <c r="E94" s="22"/>
      <c r="F94" s="22"/>
      <c r="G94" s="22"/>
      <c r="H94" s="22"/>
      <c r="I94" s="22"/>
      <c r="J94" s="22"/>
      <c r="K94" s="4"/>
      <c r="L94" s="22"/>
      <c r="M94" s="22"/>
      <c r="N94" s="22"/>
      <c r="O94" s="22"/>
      <c r="P94" s="22"/>
      <c r="Q94" s="22"/>
      <c r="R94" s="22"/>
      <c r="S94" s="22"/>
    </row>
    <row r="95" spans="1:20" ht="11.25" customHeight="1">
      <c r="A95" s="51" t="s">
        <v>143</v>
      </c>
      <c r="B95" s="51"/>
      <c r="C95" s="22" t="s">
        <v>144</v>
      </c>
      <c r="D95" s="22"/>
      <c r="E95" s="22"/>
      <c r="F95" s="22"/>
      <c r="G95" s="22"/>
      <c r="H95" s="22"/>
      <c r="I95" s="22" t="s">
        <v>145</v>
      </c>
      <c r="J95" s="22"/>
      <c r="K95" s="14">
        <v>0.032</v>
      </c>
      <c r="L95" s="59">
        <v>4</v>
      </c>
      <c r="M95" s="59"/>
      <c r="N95" s="52">
        <v>156.75</v>
      </c>
      <c r="O95" s="52"/>
      <c r="P95" s="53">
        <v>0.011</v>
      </c>
      <c r="Q95" s="53"/>
      <c r="R95" s="55">
        <v>627</v>
      </c>
      <c r="S95" s="55"/>
      <c r="T95"/>
    </row>
    <row r="96" spans="1:20" ht="11.25" customHeight="1">
      <c r="A96" s="51" t="s">
        <v>146</v>
      </c>
      <c r="B96" s="51"/>
      <c r="C96" s="17" t="s">
        <v>147</v>
      </c>
      <c r="D96" s="17"/>
      <c r="E96" s="17"/>
      <c r="F96" s="17"/>
      <c r="G96" s="17"/>
      <c r="H96" s="17"/>
      <c r="I96" s="22" t="s">
        <v>145</v>
      </c>
      <c r="J96" s="22"/>
      <c r="K96" s="14">
        <v>0.032</v>
      </c>
      <c r="L96" s="59">
        <v>4</v>
      </c>
      <c r="M96" s="59"/>
      <c r="N96" s="52">
        <v>209</v>
      </c>
      <c r="O96" s="52"/>
      <c r="P96" s="53">
        <v>0.014</v>
      </c>
      <c r="Q96" s="53"/>
      <c r="R96" s="55">
        <v>836</v>
      </c>
      <c r="S96" s="55"/>
      <c r="T96"/>
    </row>
    <row r="97" spans="3:19" ht="12">
      <c r="C97" s="56" t="s">
        <v>114</v>
      </c>
      <c r="D97" s="56"/>
      <c r="P97" s="57">
        <v>0.025</v>
      </c>
      <c r="Q97" s="57"/>
      <c r="R97" s="58">
        <v>1463</v>
      </c>
      <c r="S97" s="58"/>
    </row>
    <row r="98" spans="1:19" ht="11.25">
      <c r="A98" s="50">
        <v>9</v>
      </c>
      <c r="B98" s="50"/>
      <c r="C98" s="21" t="s">
        <v>148</v>
      </c>
      <c r="D98" s="21"/>
      <c r="E98" s="21"/>
      <c r="F98" s="21"/>
      <c r="G98" s="21"/>
      <c r="H98" s="21"/>
      <c r="I98" s="25" t="s">
        <v>121</v>
      </c>
      <c r="J98" s="25"/>
      <c r="K98" s="12"/>
      <c r="L98" s="30">
        <v>12</v>
      </c>
      <c r="M98" s="30"/>
      <c r="N98" s="54">
        <v>1022.74</v>
      </c>
      <c r="O98" s="54"/>
      <c r="P98" s="52">
        <v>0.21</v>
      </c>
      <c r="Q98" s="52"/>
      <c r="R98" s="48">
        <v>12272.88</v>
      </c>
      <c r="S98" s="48"/>
    </row>
    <row r="99" spans="1:19" ht="11.25">
      <c r="A99" s="50"/>
      <c r="B99" s="50"/>
      <c r="C99" s="21"/>
      <c r="D99" s="21"/>
      <c r="E99" s="21"/>
      <c r="F99" s="21"/>
      <c r="G99" s="21"/>
      <c r="H99" s="21"/>
      <c r="I99" s="25"/>
      <c r="J99" s="25"/>
      <c r="L99" s="30"/>
      <c r="M99" s="30"/>
      <c r="N99" s="54"/>
      <c r="O99" s="54"/>
      <c r="P99" s="52"/>
      <c r="Q99" s="52"/>
      <c r="R99" s="48"/>
      <c r="S99" s="48"/>
    </row>
    <row r="100" spans="1:19" ht="11.25">
      <c r="A100" s="50"/>
      <c r="B100" s="50"/>
      <c r="C100" s="21"/>
      <c r="D100" s="21"/>
      <c r="E100" s="21"/>
      <c r="F100" s="21"/>
      <c r="G100" s="21"/>
      <c r="H100" s="21"/>
      <c r="I100" s="25"/>
      <c r="J100" s="25"/>
      <c r="L100" s="30"/>
      <c r="M100" s="30"/>
      <c r="N100" s="54"/>
      <c r="O100" s="54"/>
      <c r="P100" s="52"/>
      <c r="Q100" s="52"/>
      <c r="R100" s="48"/>
      <c r="S100" s="48"/>
    </row>
    <row r="101" spans="1:20" ht="11.25" customHeight="1">
      <c r="A101" s="46">
        <v>10</v>
      </c>
      <c r="B101" s="46"/>
      <c r="C101" s="41" t="s">
        <v>149</v>
      </c>
      <c r="D101" s="41"/>
      <c r="E101" s="41"/>
      <c r="F101" s="41"/>
      <c r="G101" s="41"/>
      <c r="H101" s="41"/>
      <c r="I101" s="36" t="s">
        <v>121</v>
      </c>
      <c r="J101" s="36"/>
      <c r="K101" s="13"/>
      <c r="L101" s="35"/>
      <c r="M101" s="35"/>
      <c r="N101" s="49">
        <v>8293.95</v>
      </c>
      <c r="O101" s="49"/>
      <c r="P101" s="45">
        <v>1.703</v>
      </c>
      <c r="Q101" s="45"/>
      <c r="R101" s="42">
        <v>99527.4</v>
      </c>
      <c r="S101" s="42"/>
      <c r="T101"/>
    </row>
    <row r="102" spans="1:20" ht="158.25" customHeight="1" hidden="1">
      <c r="A102" s="46">
        <v>11</v>
      </c>
      <c r="B102" s="46"/>
      <c r="C102" s="41" t="s">
        <v>150</v>
      </c>
      <c r="D102" s="41"/>
      <c r="E102" s="41"/>
      <c r="F102" s="41"/>
      <c r="G102" s="41"/>
      <c r="H102" s="41"/>
      <c r="I102" s="36" t="s">
        <v>121</v>
      </c>
      <c r="J102" s="36"/>
      <c r="K102" s="13"/>
      <c r="L102" s="35"/>
      <c r="M102" s="35"/>
      <c r="N102" s="26" t="s">
        <v>151</v>
      </c>
      <c r="O102" s="26"/>
      <c r="P102" s="26" t="s">
        <v>151</v>
      </c>
      <c r="Q102" s="26"/>
      <c r="R102" s="26" t="s">
        <v>151</v>
      </c>
      <c r="S102" s="26"/>
      <c r="T102"/>
    </row>
    <row r="103" spans="1:20" ht="11.25" customHeight="1">
      <c r="A103" s="46">
        <v>12</v>
      </c>
      <c r="B103" s="46"/>
      <c r="C103" s="21" t="s">
        <v>152</v>
      </c>
      <c r="D103" s="21"/>
      <c r="E103" s="21"/>
      <c r="F103" s="21"/>
      <c r="G103" s="21"/>
      <c r="H103" s="21"/>
      <c r="I103" s="36" t="s">
        <v>121</v>
      </c>
      <c r="J103" s="36"/>
      <c r="K103" s="13"/>
      <c r="L103" s="30">
        <v>12</v>
      </c>
      <c r="M103" s="30"/>
      <c r="N103" s="47">
        <v>11940.8</v>
      </c>
      <c r="O103" s="47"/>
      <c r="P103" s="45">
        <v>2.452</v>
      </c>
      <c r="Q103" s="45"/>
      <c r="R103" s="42">
        <v>143289.65</v>
      </c>
      <c r="S103" s="42"/>
      <c r="T103"/>
    </row>
    <row r="104" spans="1:20" ht="11.25" customHeight="1" hidden="1">
      <c r="A104" s="43">
        <v>12</v>
      </c>
      <c r="B104" s="43"/>
      <c r="C104" s="21" t="s">
        <v>153</v>
      </c>
      <c r="D104" s="21"/>
      <c r="E104" s="21"/>
      <c r="F104" s="21"/>
      <c r="G104" s="21"/>
      <c r="H104" s="21"/>
      <c r="I104" s="36" t="s">
        <v>121</v>
      </c>
      <c r="J104" s="36"/>
      <c r="K104" s="13"/>
      <c r="L104" s="30">
        <v>12</v>
      </c>
      <c r="M104" s="30"/>
      <c r="N104" s="44"/>
      <c r="O104" s="44"/>
      <c r="P104" s="45">
        <v>2.452</v>
      </c>
      <c r="Q104" s="45"/>
      <c r="R104" s="42">
        <v>143289.65</v>
      </c>
      <c r="S104" s="42"/>
      <c r="T104"/>
    </row>
    <row r="105" spans="1:20" ht="11.25" customHeight="1" hidden="1">
      <c r="A105" s="24"/>
      <c r="B105" s="24"/>
      <c r="C105" s="39"/>
      <c r="D105" s="39"/>
      <c r="E105"/>
      <c r="F105"/>
      <c r="G105"/>
      <c r="H105"/>
      <c r="I105" s="25"/>
      <c r="J105" s="25"/>
      <c r="K105" s="4"/>
      <c r="L105" s="22"/>
      <c r="M105" s="22"/>
      <c r="N105" s="17"/>
      <c r="O105" s="17"/>
      <c r="P105" s="26"/>
      <c r="Q105" s="26"/>
      <c r="R105" s="17"/>
      <c r="S105" s="17"/>
      <c r="T105"/>
    </row>
    <row r="106" spans="1:20" ht="11.25" customHeight="1">
      <c r="A106" s="40"/>
      <c r="B106" s="40"/>
      <c r="C106" s="41"/>
      <c r="D106" s="41"/>
      <c r="E106" s="41"/>
      <c r="F106" s="41"/>
      <c r="G106" s="41"/>
      <c r="H106" s="41"/>
      <c r="I106" s="36"/>
      <c r="J106" s="36"/>
      <c r="K106" s="15"/>
      <c r="L106" s="37"/>
      <c r="M106" s="37"/>
      <c r="N106" s="26"/>
      <c r="O106" s="26"/>
      <c r="P106" s="26"/>
      <c r="Q106" s="26"/>
      <c r="R106" s="26"/>
      <c r="S106" s="26"/>
      <c r="T106"/>
    </row>
    <row r="107" spans="1:20" ht="11.25" customHeight="1">
      <c r="A107" s="24"/>
      <c r="B107" s="24"/>
      <c r="C107" s="39" t="s">
        <v>154</v>
      </c>
      <c r="D107" s="39"/>
      <c r="E107" s="39"/>
      <c r="F107" s="39"/>
      <c r="G107" s="39"/>
      <c r="H107" s="39"/>
      <c r="I107" s="22"/>
      <c r="J107" s="22"/>
      <c r="K107" s="15"/>
      <c r="L107" s="37"/>
      <c r="M107" s="37"/>
      <c r="N107" s="31">
        <v>63799.62</v>
      </c>
      <c r="O107" s="31"/>
      <c r="P107" s="32">
        <v>13.1</v>
      </c>
      <c r="Q107" s="32"/>
      <c r="R107" s="33">
        <v>765595.44</v>
      </c>
      <c r="S107" s="33"/>
      <c r="T107"/>
    </row>
    <row r="108" spans="1:20" ht="11.25" customHeight="1">
      <c r="A108" s="24"/>
      <c r="B108" s="24"/>
      <c r="C108" s="34"/>
      <c r="D108" s="34"/>
      <c r="E108" s="34"/>
      <c r="F108" s="34"/>
      <c r="G108" s="34"/>
      <c r="H108" s="34"/>
      <c r="I108" s="22"/>
      <c r="J108" s="22"/>
      <c r="K108" s="13"/>
      <c r="L108" s="35"/>
      <c r="M108" s="35"/>
      <c r="N108" s="28"/>
      <c r="O108" s="28"/>
      <c r="P108" s="38"/>
      <c r="Q108" s="38"/>
      <c r="R108" s="28"/>
      <c r="S108" s="28"/>
      <c r="T108"/>
    </row>
    <row r="109" spans="1:20" ht="11.25" customHeight="1" hidden="1">
      <c r="A109" s="24"/>
      <c r="B109" s="24"/>
      <c r="C109" s="29" t="s">
        <v>155</v>
      </c>
      <c r="D109" s="29"/>
      <c r="E109" s="29"/>
      <c r="F109" s="29"/>
      <c r="G109" s="29"/>
      <c r="H109" s="29"/>
      <c r="I109" s="22"/>
      <c r="J109" s="22"/>
      <c r="K109" s="13"/>
      <c r="L109" s="30">
        <v>12</v>
      </c>
      <c r="M109" s="30"/>
      <c r="N109" s="31">
        <v>63799.62</v>
      </c>
      <c r="O109" s="31"/>
      <c r="P109" s="32">
        <v>13.1</v>
      </c>
      <c r="Q109" s="32"/>
      <c r="R109" s="33">
        <v>765595.44</v>
      </c>
      <c r="S109" s="33"/>
      <c r="T109"/>
    </row>
    <row r="110" spans="1:20" ht="11.25" customHeight="1" hidden="1">
      <c r="A110" s="24"/>
      <c r="B110" s="24"/>
      <c r="C110" s="27" t="s">
        <v>15</v>
      </c>
      <c r="D110" s="27"/>
      <c r="E110" s="27"/>
      <c r="F110" s="27"/>
      <c r="G110" s="27"/>
      <c r="H110" s="27"/>
      <c r="I110" s="25"/>
      <c r="J110" s="25"/>
      <c r="K110" s="4"/>
      <c r="L110" s="22"/>
      <c r="M110" s="22"/>
      <c r="N110" s="17"/>
      <c r="O110" s="17"/>
      <c r="P110" s="26"/>
      <c r="Q110" s="26"/>
      <c r="R110" s="17"/>
      <c r="S110" s="17"/>
      <c r="T110"/>
    </row>
    <row r="111" spans="1:20" ht="11.25" customHeight="1" hidden="1">
      <c r="A111" s="24"/>
      <c r="B111" s="24"/>
      <c r="C111" s="17" t="s">
        <v>156</v>
      </c>
      <c r="D111" s="17"/>
      <c r="E111" s="17"/>
      <c r="F111" s="17"/>
      <c r="G111" s="17"/>
      <c r="H111" s="17"/>
      <c r="I111" s="25"/>
      <c r="J111" s="25"/>
      <c r="K111" s="4"/>
      <c r="L111" s="22"/>
      <c r="M111" s="22"/>
      <c r="N111" s="17"/>
      <c r="O111" s="17"/>
      <c r="P111" s="23"/>
      <c r="Q111" s="23"/>
      <c r="R111" s="23"/>
      <c r="S111" s="23"/>
      <c r="T111"/>
    </row>
    <row r="112" spans="1:20" ht="11.25" customHeight="1" hidden="1">
      <c r="A112" s="24"/>
      <c r="B112" s="24"/>
      <c r="C112" s="17" t="s">
        <v>157</v>
      </c>
      <c r="D112" s="17"/>
      <c r="E112"/>
      <c r="F112"/>
      <c r="G112"/>
      <c r="H112"/>
      <c r="I112" s="25"/>
      <c r="J112" s="25"/>
      <c r="K112" s="4"/>
      <c r="L112" s="22"/>
      <c r="M112" s="22"/>
      <c r="N112" s="23"/>
      <c r="O112" s="23"/>
      <c r="P112" s="23"/>
      <c r="Q112" s="23"/>
      <c r="R112" s="23"/>
      <c r="S112" s="23"/>
      <c r="T112"/>
    </row>
    <row r="113" spans="1:20" ht="11.25" customHeight="1" hidden="1">
      <c r="A113" s="24"/>
      <c r="B113" s="24"/>
      <c r="C113" s="21"/>
      <c r="D113" s="21"/>
      <c r="E113" s="21"/>
      <c r="F113" s="21"/>
      <c r="G113" s="21"/>
      <c r="H113" s="21"/>
      <c r="I113" s="25"/>
      <c r="J113" s="25"/>
      <c r="K113" s="4"/>
      <c r="L113" s="22"/>
      <c r="M113" s="22"/>
      <c r="N113" s="17"/>
      <c r="O113" s="17"/>
      <c r="P113" s="17"/>
      <c r="Q113" s="17"/>
      <c r="R113" s="17"/>
      <c r="S113" s="17"/>
      <c r="T113"/>
    </row>
    <row r="114" spans="1:20" ht="11.25" customHeight="1">
      <c r="A114" s="20"/>
      <c r="B114" s="20"/>
      <c r="C114" s="21" t="s">
        <v>158</v>
      </c>
      <c r="D114" s="21"/>
      <c r="E114" s="21"/>
      <c r="F114" s="21"/>
      <c r="G114" s="21"/>
      <c r="H114" s="21"/>
      <c r="I114" s="22" t="s">
        <v>121</v>
      </c>
      <c r="J114" s="22"/>
      <c r="K114" s="4"/>
      <c r="L114" s="22"/>
      <c r="M114" s="22"/>
      <c r="N114" s="17"/>
      <c r="O114" s="17"/>
      <c r="P114" s="18">
        <v>13.1</v>
      </c>
      <c r="Q114" s="18"/>
      <c r="R114" s="17"/>
      <c r="S114" s="17"/>
      <c r="T114"/>
    </row>
    <row r="116" spans="3:4" ht="11.25">
      <c r="C116" s="19" t="s">
        <v>159</v>
      </c>
      <c r="D116" s="19"/>
    </row>
    <row r="118" spans="1:20" ht="32.25" customHeight="1">
      <c r="A118"/>
      <c r="B118"/>
      <c r="C118" s="16" t="s">
        <v>160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/>
    </row>
  </sheetData>
  <sheetProtection/>
  <mergeCells count="703">
    <mergeCell ref="A1:B1"/>
    <mergeCell ref="A2:B2"/>
    <mergeCell ref="P2:S2"/>
    <mergeCell ref="A3:B3"/>
    <mergeCell ref="I3:S3"/>
    <mergeCell ref="A8:B8"/>
    <mergeCell ref="C8:H8"/>
    <mergeCell ref="I8:J8"/>
    <mergeCell ref="L8:M8"/>
    <mergeCell ref="A4:B4"/>
    <mergeCell ref="A5:S5"/>
    <mergeCell ref="A6:S6"/>
    <mergeCell ref="A7:H7"/>
    <mergeCell ref="I7:S7"/>
    <mergeCell ref="N8:O8"/>
    <mergeCell ref="P8:Q8"/>
    <mergeCell ref="R8:S8"/>
    <mergeCell ref="A9:B9"/>
    <mergeCell ref="C9:H9"/>
    <mergeCell ref="I9:J9"/>
    <mergeCell ref="L9:M9"/>
    <mergeCell ref="N9:O9"/>
    <mergeCell ref="P9:Q9"/>
    <mergeCell ref="R9:S9"/>
    <mergeCell ref="R10:S10"/>
    <mergeCell ref="A11:B11"/>
    <mergeCell ref="C11:H11"/>
    <mergeCell ref="I11:J11"/>
    <mergeCell ref="L11:M11"/>
    <mergeCell ref="N11:O11"/>
    <mergeCell ref="P11:Q11"/>
    <mergeCell ref="R11:S11"/>
    <mergeCell ref="A10:B10"/>
    <mergeCell ref="C10:H10"/>
    <mergeCell ref="A12:B12"/>
    <mergeCell ref="C12:D12"/>
    <mergeCell ref="E12:F12"/>
    <mergeCell ref="G12:H12"/>
    <mergeCell ref="N10:O10"/>
    <mergeCell ref="P10:Q10"/>
    <mergeCell ref="I10:J10"/>
    <mergeCell ref="L10:M10"/>
    <mergeCell ref="P13:Q13"/>
    <mergeCell ref="R13:S13"/>
    <mergeCell ref="I12:J12"/>
    <mergeCell ref="L12:M12"/>
    <mergeCell ref="N12:O12"/>
    <mergeCell ref="P12:Q12"/>
    <mergeCell ref="A14:B14"/>
    <mergeCell ref="C14:H14"/>
    <mergeCell ref="I14:J14"/>
    <mergeCell ref="L14:M14"/>
    <mergeCell ref="R12:S12"/>
    <mergeCell ref="A13:B13"/>
    <mergeCell ref="C13:H13"/>
    <mergeCell ref="I13:J13"/>
    <mergeCell ref="L13:M13"/>
    <mergeCell ref="N13:O13"/>
    <mergeCell ref="N14:O14"/>
    <mergeCell ref="P14:Q14"/>
    <mergeCell ref="R14:S14"/>
    <mergeCell ref="A15:B15"/>
    <mergeCell ref="C15:H15"/>
    <mergeCell ref="I15:J15"/>
    <mergeCell ref="L15:M15"/>
    <mergeCell ref="N15:O15"/>
    <mergeCell ref="P15:Q15"/>
    <mergeCell ref="R15:S15"/>
    <mergeCell ref="R16:S16"/>
    <mergeCell ref="A17:B17"/>
    <mergeCell ref="C17:H17"/>
    <mergeCell ref="I17:J17"/>
    <mergeCell ref="L17:M17"/>
    <mergeCell ref="N17:O17"/>
    <mergeCell ref="P17:Q17"/>
    <mergeCell ref="R17:S17"/>
    <mergeCell ref="A16:B16"/>
    <mergeCell ref="C16:H16"/>
    <mergeCell ref="I18:J18"/>
    <mergeCell ref="L18:M18"/>
    <mergeCell ref="N16:O16"/>
    <mergeCell ref="P16:Q16"/>
    <mergeCell ref="I16:J16"/>
    <mergeCell ref="L16:M16"/>
    <mergeCell ref="N18:O18"/>
    <mergeCell ref="P18:Q18"/>
    <mergeCell ref="R18:S18"/>
    <mergeCell ref="A19:B19"/>
    <mergeCell ref="C19:H19"/>
    <mergeCell ref="I19:J19"/>
    <mergeCell ref="L19:M19"/>
    <mergeCell ref="N19:O19"/>
    <mergeCell ref="P19:Q19"/>
    <mergeCell ref="R19:S19"/>
    <mergeCell ref="A18:B18"/>
    <mergeCell ref="C18:H18"/>
    <mergeCell ref="R20:S20"/>
    <mergeCell ref="A21:B21"/>
    <mergeCell ref="C21:H21"/>
    <mergeCell ref="I21:J21"/>
    <mergeCell ref="L21:M21"/>
    <mergeCell ref="N21:O21"/>
    <mergeCell ref="P21:Q21"/>
    <mergeCell ref="R21:S21"/>
    <mergeCell ref="A20:B20"/>
    <mergeCell ref="C20:H20"/>
    <mergeCell ref="I22:J22"/>
    <mergeCell ref="L22:M22"/>
    <mergeCell ref="N20:O20"/>
    <mergeCell ref="P20:Q20"/>
    <mergeCell ref="I20:J20"/>
    <mergeCell ref="L20:M20"/>
    <mergeCell ref="N22:O22"/>
    <mergeCell ref="P22:Q22"/>
    <mergeCell ref="R22:S22"/>
    <mergeCell ref="A23:B23"/>
    <mergeCell ref="C23:H23"/>
    <mergeCell ref="I23:J23"/>
    <mergeCell ref="L23:M23"/>
    <mergeCell ref="N23:O23"/>
    <mergeCell ref="P23:Q23"/>
    <mergeCell ref="R23:S23"/>
    <mergeCell ref="A22:B22"/>
    <mergeCell ref="C22:H22"/>
    <mergeCell ref="R24:S24"/>
    <mergeCell ref="A25:B25"/>
    <mergeCell ref="C25:H25"/>
    <mergeCell ref="I25:J25"/>
    <mergeCell ref="L25:M25"/>
    <mergeCell ref="N25:O25"/>
    <mergeCell ref="P25:Q25"/>
    <mergeCell ref="R25:S25"/>
    <mergeCell ref="A24:B24"/>
    <mergeCell ref="C24:H24"/>
    <mergeCell ref="I26:J26"/>
    <mergeCell ref="L26:M26"/>
    <mergeCell ref="N24:O24"/>
    <mergeCell ref="P24:Q24"/>
    <mergeCell ref="I24:J24"/>
    <mergeCell ref="L24:M24"/>
    <mergeCell ref="N26:O26"/>
    <mergeCell ref="P26:Q26"/>
    <mergeCell ref="R26:S26"/>
    <mergeCell ref="A27:B27"/>
    <mergeCell ref="C27:H27"/>
    <mergeCell ref="I27:J27"/>
    <mergeCell ref="L27:M27"/>
    <mergeCell ref="N27:O27"/>
    <mergeCell ref="P27:Q27"/>
    <mergeCell ref="R27:S27"/>
    <mergeCell ref="A26:B26"/>
    <mergeCell ref="C26:H26"/>
    <mergeCell ref="R28:S28"/>
    <mergeCell ref="A29:B29"/>
    <mergeCell ref="C29:H29"/>
    <mergeCell ref="I29:J29"/>
    <mergeCell ref="L29:M29"/>
    <mergeCell ref="N29:O29"/>
    <mergeCell ref="P29:Q29"/>
    <mergeCell ref="R29:S29"/>
    <mergeCell ref="A28:B28"/>
    <mergeCell ref="C28:H28"/>
    <mergeCell ref="I30:J30"/>
    <mergeCell ref="L30:M30"/>
    <mergeCell ref="N28:O28"/>
    <mergeCell ref="P28:Q28"/>
    <mergeCell ref="I28:J28"/>
    <mergeCell ref="L28:M28"/>
    <mergeCell ref="N30:O30"/>
    <mergeCell ref="P30:Q30"/>
    <mergeCell ref="R30:S30"/>
    <mergeCell ref="A31:B31"/>
    <mergeCell ref="C31:H31"/>
    <mergeCell ref="I31:J31"/>
    <mergeCell ref="L31:M31"/>
    <mergeCell ref="N31:O31"/>
    <mergeCell ref="P31:Q31"/>
    <mergeCell ref="R31:S31"/>
    <mergeCell ref="A30:B30"/>
    <mergeCell ref="C30:H30"/>
    <mergeCell ref="R32:S32"/>
    <mergeCell ref="A33:B33"/>
    <mergeCell ref="C33:H33"/>
    <mergeCell ref="I33:J33"/>
    <mergeCell ref="L33:M33"/>
    <mergeCell ref="N33:O33"/>
    <mergeCell ref="P33:Q33"/>
    <mergeCell ref="R33:S33"/>
    <mergeCell ref="A32:B32"/>
    <mergeCell ref="C32:H32"/>
    <mergeCell ref="I34:J34"/>
    <mergeCell ref="L34:M34"/>
    <mergeCell ref="N32:O32"/>
    <mergeCell ref="P32:Q32"/>
    <mergeCell ref="I32:J32"/>
    <mergeCell ref="L32:M32"/>
    <mergeCell ref="N34:O34"/>
    <mergeCell ref="P34:Q34"/>
    <mergeCell ref="R34:S34"/>
    <mergeCell ref="A35:B35"/>
    <mergeCell ref="C35:H35"/>
    <mergeCell ref="I35:J35"/>
    <mergeCell ref="L35:M35"/>
    <mergeCell ref="N35:O35"/>
    <mergeCell ref="P35:Q35"/>
    <mergeCell ref="R35:S35"/>
    <mergeCell ref="A34:B34"/>
    <mergeCell ref="C34:H34"/>
    <mergeCell ref="R36:S36"/>
    <mergeCell ref="A37:B37"/>
    <mergeCell ref="C37:H37"/>
    <mergeCell ref="I37:J37"/>
    <mergeCell ref="L37:M37"/>
    <mergeCell ref="N37:O37"/>
    <mergeCell ref="P37:Q37"/>
    <mergeCell ref="R37:S37"/>
    <mergeCell ref="A36:B36"/>
    <mergeCell ref="C36:H36"/>
    <mergeCell ref="I38:J38"/>
    <mergeCell ref="L38:M38"/>
    <mergeCell ref="N36:O36"/>
    <mergeCell ref="P36:Q36"/>
    <mergeCell ref="I36:J36"/>
    <mergeCell ref="L36:M36"/>
    <mergeCell ref="N38:O38"/>
    <mergeCell ref="P38:Q38"/>
    <mergeCell ref="R38:S38"/>
    <mergeCell ref="A39:B39"/>
    <mergeCell ref="C39:H39"/>
    <mergeCell ref="I39:J39"/>
    <mergeCell ref="L39:M39"/>
    <mergeCell ref="N39:O39"/>
    <mergeCell ref="P39:Q39"/>
    <mergeCell ref="R39:S39"/>
    <mergeCell ref="A38:B38"/>
    <mergeCell ref="C38:H38"/>
    <mergeCell ref="R40:S40"/>
    <mergeCell ref="A41:B41"/>
    <mergeCell ref="C41:H41"/>
    <mergeCell ref="I41:J41"/>
    <mergeCell ref="L41:M41"/>
    <mergeCell ref="N41:O41"/>
    <mergeCell ref="P41:Q41"/>
    <mergeCell ref="R41:S41"/>
    <mergeCell ref="A40:B40"/>
    <mergeCell ref="C40:H40"/>
    <mergeCell ref="I42:J42"/>
    <mergeCell ref="L42:M42"/>
    <mergeCell ref="N40:O40"/>
    <mergeCell ref="P40:Q40"/>
    <mergeCell ref="I40:J40"/>
    <mergeCell ref="L40:M40"/>
    <mergeCell ref="N42:O42"/>
    <mergeCell ref="P42:Q42"/>
    <mergeCell ref="R42:S42"/>
    <mergeCell ref="A43:B43"/>
    <mergeCell ref="C43:H43"/>
    <mergeCell ref="I43:J43"/>
    <mergeCell ref="L43:M43"/>
    <mergeCell ref="N43:O43"/>
    <mergeCell ref="P43:Q43"/>
    <mergeCell ref="R43:S43"/>
    <mergeCell ref="A42:B42"/>
    <mergeCell ref="C42:H42"/>
    <mergeCell ref="R44:S44"/>
    <mergeCell ref="A45:B45"/>
    <mergeCell ref="C45:H45"/>
    <mergeCell ref="I45:J45"/>
    <mergeCell ref="L45:M45"/>
    <mergeCell ref="N45:O45"/>
    <mergeCell ref="P45:Q45"/>
    <mergeCell ref="R45:S45"/>
    <mergeCell ref="A44:B44"/>
    <mergeCell ref="C44:H44"/>
    <mergeCell ref="I46:J46"/>
    <mergeCell ref="L46:M46"/>
    <mergeCell ref="N44:O44"/>
    <mergeCell ref="P44:Q44"/>
    <mergeCell ref="I44:J44"/>
    <mergeCell ref="L44:M44"/>
    <mergeCell ref="N46:O46"/>
    <mergeCell ref="P46:Q46"/>
    <mergeCell ref="R46:S46"/>
    <mergeCell ref="A47:B47"/>
    <mergeCell ref="C47:H47"/>
    <mergeCell ref="I47:J47"/>
    <mergeCell ref="L47:M47"/>
    <mergeCell ref="N47:O47"/>
    <mergeCell ref="P47:Q47"/>
    <mergeCell ref="R47:S47"/>
    <mergeCell ref="A46:B46"/>
    <mergeCell ref="C46:H46"/>
    <mergeCell ref="R48:S48"/>
    <mergeCell ref="A49:B49"/>
    <mergeCell ref="C49:H49"/>
    <mergeCell ref="I49:J49"/>
    <mergeCell ref="L49:M49"/>
    <mergeCell ref="N49:O49"/>
    <mergeCell ref="P49:Q49"/>
    <mergeCell ref="R49:S49"/>
    <mergeCell ref="A48:B48"/>
    <mergeCell ref="C48:H48"/>
    <mergeCell ref="I50:J50"/>
    <mergeCell ref="L50:M50"/>
    <mergeCell ref="N48:O48"/>
    <mergeCell ref="P48:Q48"/>
    <mergeCell ref="I48:J48"/>
    <mergeCell ref="L48:M48"/>
    <mergeCell ref="N50:O50"/>
    <mergeCell ref="P50:Q50"/>
    <mergeCell ref="R50:S50"/>
    <mergeCell ref="A51:B51"/>
    <mergeCell ref="C51:H51"/>
    <mergeCell ref="I51:J51"/>
    <mergeCell ref="L51:M51"/>
    <mergeCell ref="N51:O51"/>
    <mergeCell ref="P51:Q51"/>
    <mergeCell ref="R51:S51"/>
    <mergeCell ref="A50:B50"/>
    <mergeCell ref="C50:H50"/>
    <mergeCell ref="R52:S52"/>
    <mergeCell ref="A53:B53"/>
    <mergeCell ref="C53:H53"/>
    <mergeCell ref="I53:J53"/>
    <mergeCell ref="L53:M53"/>
    <mergeCell ref="N53:O53"/>
    <mergeCell ref="P53:Q53"/>
    <mergeCell ref="R53:S53"/>
    <mergeCell ref="A52:B52"/>
    <mergeCell ref="C52:H52"/>
    <mergeCell ref="I54:J54"/>
    <mergeCell ref="L54:M54"/>
    <mergeCell ref="N52:O52"/>
    <mergeCell ref="P52:Q52"/>
    <mergeCell ref="I52:J52"/>
    <mergeCell ref="L52:M52"/>
    <mergeCell ref="N54:O54"/>
    <mergeCell ref="P54:Q54"/>
    <mergeCell ref="R54:S54"/>
    <mergeCell ref="A55:B55"/>
    <mergeCell ref="C55:H55"/>
    <mergeCell ref="I55:J55"/>
    <mergeCell ref="L55:M55"/>
    <mergeCell ref="N55:O55"/>
    <mergeCell ref="P55:Q55"/>
    <mergeCell ref="R55:S55"/>
    <mergeCell ref="A54:B54"/>
    <mergeCell ref="C54:H54"/>
    <mergeCell ref="N56:O56"/>
    <mergeCell ref="P56:Q56"/>
    <mergeCell ref="A56:B56"/>
    <mergeCell ref="C56:D56"/>
    <mergeCell ref="E56:F56"/>
    <mergeCell ref="G56:H56"/>
    <mergeCell ref="R56:S56"/>
    <mergeCell ref="A57:B57"/>
    <mergeCell ref="C57:H57"/>
    <mergeCell ref="I57:J57"/>
    <mergeCell ref="L57:M57"/>
    <mergeCell ref="N57:O57"/>
    <mergeCell ref="P57:Q57"/>
    <mergeCell ref="R57:S57"/>
    <mergeCell ref="I56:J56"/>
    <mergeCell ref="L56:M56"/>
    <mergeCell ref="R58:S58"/>
    <mergeCell ref="A59:B59"/>
    <mergeCell ref="C59:H59"/>
    <mergeCell ref="I59:J59"/>
    <mergeCell ref="L59:M59"/>
    <mergeCell ref="N59:O59"/>
    <mergeCell ref="P59:Q59"/>
    <mergeCell ref="R59:S59"/>
    <mergeCell ref="A58:B58"/>
    <mergeCell ref="C58:H58"/>
    <mergeCell ref="I60:J60"/>
    <mergeCell ref="L60:M60"/>
    <mergeCell ref="N58:O58"/>
    <mergeCell ref="P58:Q58"/>
    <mergeCell ref="I58:J58"/>
    <mergeCell ref="L58:M58"/>
    <mergeCell ref="N60:O60"/>
    <mergeCell ref="P60:Q60"/>
    <mergeCell ref="R60:S60"/>
    <mergeCell ref="A61:B61"/>
    <mergeCell ref="C61:H61"/>
    <mergeCell ref="I61:J61"/>
    <mergeCell ref="L61:M61"/>
    <mergeCell ref="N61:O61"/>
    <mergeCell ref="P61:Q61"/>
    <mergeCell ref="R61:S61"/>
    <mergeCell ref="A60:B60"/>
    <mergeCell ref="C60:H60"/>
    <mergeCell ref="R62:S62"/>
    <mergeCell ref="A63:B63"/>
    <mergeCell ref="C63:H63"/>
    <mergeCell ref="I63:J63"/>
    <mergeCell ref="L63:M63"/>
    <mergeCell ref="N63:O63"/>
    <mergeCell ref="P63:Q63"/>
    <mergeCell ref="R63:S63"/>
    <mergeCell ref="A64:B64"/>
    <mergeCell ref="C64:D64"/>
    <mergeCell ref="E64:F64"/>
    <mergeCell ref="G64:H64"/>
    <mergeCell ref="C62:D62"/>
    <mergeCell ref="P62:Q62"/>
    <mergeCell ref="P66:Q66"/>
    <mergeCell ref="R66:S66"/>
    <mergeCell ref="I64:J64"/>
    <mergeCell ref="L64:M64"/>
    <mergeCell ref="N64:O64"/>
    <mergeCell ref="P64:Q64"/>
    <mergeCell ref="A67:B67"/>
    <mergeCell ref="C67:D67"/>
    <mergeCell ref="E67:F67"/>
    <mergeCell ref="G67:H67"/>
    <mergeCell ref="R64:S64"/>
    <mergeCell ref="C65:D65"/>
    <mergeCell ref="A66:B66"/>
    <mergeCell ref="C66:J66"/>
    <mergeCell ref="L66:M66"/>
    <mergeCell ref="N66:O66"/>
    <mergeCell ref="N68:O69"/>
    <mergeCell ref="P68:Q69"/>
    <mergeCell ref="R68:S69"/>
    <mergeCell ref="I67:J67"/>
    <mergeCell ref="L67:M67"/>
    <mergeCell ref="N67:O67"/>
    <mergeCell ref="P67:Q67"/>
    <mergeCell ref="A70:B71"/>
    <mergeCell ref="C70:H71"/>
    <mergeCell ref="I70:J71"/>
    <mergeCell ref="K70:K71"/>
    <mergeCell ref="R67:S67"/>
    <mergeCell ref="A68:B69"/>
    <mergeCell ref="C68:H69"/>
    <mergeCell ref="I68:J69"/>
    <mergeCell ref="K68:K69"/>
    <mergeCell ref="L68:M69"/>
    <mergeCell ref="I72:J73"/>
    <mergeCell ref="K72:K73"/>
    <mergeCell ref="L70:M71"/>
    <mergeCell ref="N70:O71"/>
    <mergeCell ref="P70:Q71"/>
    <mergeCell ref="R70:S71"/>
    <mergeCell ref="R74:S74"/>
    <mergeCell ref="A75:B75"/>
    <mergeCell ref="C75:Q75"/>
    <mergeCell ref="R75:S75"/>
    <mergeCell ref="L72:M73"/>
    <mergeCell ref="N72:O73"/>
    <mergeCell ref="P72:Q73"/>
    <mergeCell ref="R72:S73"/>
    <mergeCell ref="A72:B73"/>
    <mergeCell ref="C72:H73"/>
    <mergeCell ref="A76:B76"/>
    <mergeCell ref="C76:D76"/>
    <mergeCell ref="E76:F76"/>
    <mergeCell ref="G76:H76"/>
    <mergeCell ref="C74:D74"/>
    <mergeCell ref="P74:Q74"/>
    <mergeCell ref="P77:Q77"/>
    <mergeCell ref="R77:S77"/>
    <mergeCell ref="I76:J76"/>
    <mergeCell ref="L76:M76"/>
    <mergeCell ref="N76:O76"/>
    <mergeCell ref="P76:Q76"/>
    <mergeCell ref="A78:B78"/>
    <mergeCell ref="C78:H78"/>
    <mergeCell ref="I78:J78"/>
    <mergeCell ref="L78:M78"/>
    <mergeCell ref="R76:S76"/>
    <mergeCell ref="A77:B77"/>
    <mergeCell ref="C77:H77"/>
    <mergeCell ref="I77:J77"/>
    <mergeCell ref="L77:M77"/>
    <mergeCell ref="N77:O77"/>
    <mergeCell ref="N78:O78"/>
    <mergeCell ref="P78:Q78"/>
    <mergeCell ref="R78:S78"/>
    <mergeCell ref="C79:D79"/>
    <mergeCell ref="P79:Q79"/>
    <mergeCell ref="R79:S79"/>
    <mergeCell ref="A80:B80"/>
    <mergeCell ref="C80:S80"/>
    <mergeCell ref="A81:B81"/>
    <mergeCell ref="C81:D81"/>
    <mergeCell ref="E81:F81"/>
    <mergeCell ref="G81:H81"/>
    <mergeCell ref="I81:J81"/>
    <mergeCell ref="L81:M81"/>
    <mergeCell ref="N81:O81"/>
    <mergeCell ref="P81:Q81"/>
    <mergeCell ref="R81:S81"/>
    <mergeCell ref="A82:B82"/>
    <mergeCell ref="C82:H82"/>
    <mergeCell ref="I82:J82"/>
    <mergeCell ref="L82:M82"/>
    <mergeCell ref="N82:O82"/>
    <mergeCell ref="P82:Q82"/>
    <mergeCell ref="R82:S82"/>
    <mergeCell ref="R83:S83"/>
    <mergeCell ref="A84:B84"/>
    <mergeCell ref="C84:H84"/>
    <mergeCell ref="I84:J84"/>
    <mergeCell ref="L84:M84"/>
    <mergeCell ref="N84:O84"/>
    <mergeCell ref="P84:Q84"/>
    <mergeCell ref="R84:S84"/>
    <mergeCell ref="A83:B83"/>
    <mergeCell ref="C83:H83"/>
    <mergeCell ref="I85:J85"/>
    <mergeCell ref="L85:M85"/>
    <mergeCell ref="N83:O83"/>
    <mergeCell ref="P83:Q83"/>
    <mergeCell ref="I83:J83"/>
    <mergeCell ref="L83:M83"/>
    <mergeCell ref="N85:O85"/>
    <mergeCell ref="P85:Q85"/>
    <mergeCell ref="R85:S85"/>
    <mergeCell ref="A86:B86"/>
    <mergeCell ref="C86:H86"/>
    <mergeCell ref="I86:J86"/>
    <mergeCell ref="L86:M86"/>
    <mergeCell ref="N86:O86"/>
    <mergeCell ref="P86:Q86"/>
    <mergeCell ref="R86:S86"/>
    <mergeCell ref="A85:B85"/>
    <mergeCell ref="C85:H85"/>
    <mergeCell ref="C87:D87"/>
    <mergeCell ref="P87:Q87"/>
    <mergeCell ref="R87:S87"/>
    <mergeCell ref="A88:B88"/>
    <mergeCell ref="C88:J88"/>
    <mergeCell ref="L88:M88"/>
    <mergeCell ref="N88:O88"/>
    <mergeCell ref="P88:Q88"/>
    <mergeCell ref="R88:S88"/>
    <mergeCell ref="N89:O89"/>
    <mergeCell ref="P89:Q89"/>
    <mergeCell ref="A89:B89"/>
    <mergeCell ref="C89:D89"/>
    <mergeCell ref="E89:F89"/>
    <mergeCell ref="G89:H89"/>
    <mergeCell ref="R89:S89"/>
    <mergeCell ref="A90:B90"/>
    <mergeCell ref="C90:H90"/>
    <mergeCell ref="I90:J90"/>
    <mergeCell ref="L90:M90"/>
    <mergeCell ref="N90:O90"/>
    <mergeCell ref="P90:Q90"/>
    <mergeCell ref="R90:S90"/>
    <mergeCell ref="I89:J89"/>
    <mergeCell ref="L89:M89"/>
    <mergeCell ref="R91:S91"/>
    <mergeCell ref="C92:D92"/>
    <mergeCell ref="P92:Q92"/>
    <mergeCell ref="R92:S92"/>
    <mergeCell ref="A91:B91"/>
    <mergeCell ref="C91:H91"/>
    <mergeCell ref="I91:J91"/>
    <mergeCell ref="L91:M91"/>
    <mergeCell ref="A93:B93"/>
    <mergeCell ref="C93:J93"/>
    <mergeCell ref="L93:M93"/>
    <mergeCell ref="N93:O93"/>
    <mergeCell ref="N91:O91"/>
    <mergeCell ref="P91:Q91"/>
    <mergeCell ref="P93:Q93"/>
    <mergeCell ref="A94:B94"/>
    <mergeCell ref="C94:D94"/>
    <mergeCell ref="E94:F94"/>
    <mergeCell ref="G94:H94"/>
    <mergeCell ref="I94:J94"/>
    <mergeCell ref="L94:M94"/>
    <mergeCell ref="N95:O95"/>
    <mergeCell ref="P95:Q95"/>
    <mergeCell ref="R93:S93"/>
    <mergeCell ref="N94:O94"/>
    <mergeCell ref="P94:Q94"/>
    <mergeCell ref="R94:S94"/>
    <mergeCell ref="R95:S95"/>
    <mergeCell ref="R96:S96"/>
    <mergeCell ref="C97:D97"/>
    <mergeCell ref="P97:Q97"/>
    <mergeCell ref="R97:S97"/>
    <mergeCell ref="A96:B96"/>
    <mergeCell ref="C96:H96"/>
    <mergeCell ref="I96:J96"/>
    <mergeCell ref="L96:M96"/>
    <mergeCell ref="A95:B95"/>
    <mergeCell ref="I98:J100"/>
    <mergeCell ref="L98:M100"/>
    <mergeCell ref="N96:O96"/>
    <mergeCell ref="P96:Q96"/>
    <mergeCell ref="N98:O100"/>
    <mergeCell ref="P98:Q100"/>
    <mergeCell ref="C95:H95"/>
    <mergeCell ref="I95:J95"/>
    <mergeCell ref="L95:M95"/>
    <mergeCell ref="R98:S100"/>
    <mergeCell ref="A101:B101"/>
    <mergeCell ref="C101:H101"/>
    <mergeCell ref="I101:J101"/>
    <mergeCell ref="L101:M101"/>
    <mergeCell ref="N101:O101"/>
    <mergeCell ref="P101:Q101"/>
    <mergeCell ref="R101:S101"/>
    <mergeCell ref="A98:B100"/>
    <mergeCell ref="C98:H100"/>
    <mergeCell ref="R102:S102"/>
    <mergeCell ref="A103:B103"/>
    <mergeCell ref="C103:H103"/>
    <mergeCell ref="I103:J103"/>
    <mergeCell ref="L103:M103"/>
    <mergeCell ref="N103:O103"/>
    <mergeCell ref="P103:Q103"/>
    <mergeCell ref="R103:S103"/>
    <mergeCell ref="A102:B102"/>
    <mergeCell ref="C102:H102"/>
    <mergeCell ref="I104:J104"/>
    <mergeCell ref="L104:M104"/>
    <mergeCell ref="N102:O102"/>
    <mergeCell ref="P102:Q102"/>
    <mergeCell ref="I102:J102"/>
    <mergeCell ref="L102:M102"/>
    <mergeCell ref="N104:O104"/>
    <mergeCell ref="P104:Q104"/>
    <mergeCell ref="R104:S104"/>
    <mergeCell ref="A105:B105"/>
    <mergeCell ref="C105:D105"/>
    <mergeCell ref="I105:J105"/>
    <mergeCell ref="L105:M105"/>
    <mergeCell ref="N105:O105"/>
    <mergeCell ref="P105:Q105"/>
    <mergeCell ref="R105:S105"/>
    <mergeCell ref="A104:B104"/>
    <mergeCell ref="C104:H104"/>
    <mergeCell ref="R106:S106"/>
    <mergeCell ref="A107:B107"/>
    <mergeCell ref="C107:H107"/>
    <mergeCell ref="I107:J107"/>
    <mergeCell ref="L107:M107"/>
    <mergeCell ref="N107:O107"/>
    <mergeCell ref="P107:Q107"/>
    <mergeCell ref="R107:S107"/>
    <mergeCell ref="A106:B106"/>
    <mergeCell ref="C106:H106"/>
    <mergeCell ref="I108:J108"/>
    <mergeCell ref="L108:M108"/>
    <mergeCell ref="N106:O106"/>
    <mergeCell ref="P106:Q106"/>
    <mergeCell ref="I106:J106"/>
    <mergeCell ref="L106:M106"/>
    <mergeCell ref="N108:O108"/>
    <mergeCell ref="P108:Q108"/>
    <mergeCell ref="R108:S108"/>
    <mergeCell ref="A109:B109"/>
    <mergeCell ref="C109:H109"/>
    <mergeCell ref="I109:J109"/>
    <mergeCell ref="L109:M109"/>
    <mergeCell ref="N109:O109"/>
    <mergeCell ref="P109:Q109"/>
    <mergeCell ref="R109:S109"/>
    <mergeCell ref="A108:B108"/>
    <mergeCell ref="C108:H108"/>
    <mergeCell ref="R110:S110"/>
    <mergeCell ref="A111:B111"/>
    <mergeCell ref="C111:H111"/>
    <mergeCell ref="I111:J111"/>
    <mergeCell ref="L111:M111"/>
    <mergeCell ref="N111:O111"/>
    <mergeCell ref="P111:Q111"/>
    <mergeCell ref="R111:S111"/>
    <mergeCell ref="A110:B110"/>
    <mergeCell ref="C110:H110"/>
    <mergeCell ref="I112:J112"/>
    <mergeCell ref="L112:M112"/>
    <mergeCell ref="N110:O110"/>
    <mergeCell ref="P110:Q110"/>
    <mergeCell ref="I110:J110"/>
    <mergeCell ref="L110:M110"/>
    <mergeCell ref="N112:O112"/>
    <mergeCell ref="P112:Q112"/>
    <mergeCell ref="R112:S112"/>
    <mergeCell ref="A113:B113"/>
    <mergeCell ref="C113:H113"/>
    <mergeCell ref="I113:J113"/>
    <mergeCell ref="L113:M113"/>
    <mergeCell ref="N113:O113"/>
    <mergeCell ref="P113:Q113"/>
    <mergeCell ref="R113:S113"/>
    <mergeCell ref="A112:B112"/>
    <mergeCell ref="C112:D112"/>
    <mergeCell ref="C118:S118"/>
    <mergeCell ref="N114:O114"/>
    <mergeCell ref="P114:Q114"/>
    <mergeCell ref="R114:S114"/>
    <mergeCell ref="C116:D116"/>
    <mergeCell ref="A114:B114"/>
    <mergeCell ref="C114:H114"/>
    <mergeCell ref="I114:J114"/>
    <mergeCell ref="L114:M1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18"/>
  <sheetViews>
    <sheetView tabSelected="1" zoomScalePageLayoutView="0" workbookViewId="0" topLeftCell="A1">
      <selection activeCell="R70" sqref="R70:S71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2.83203125" style="1" customWidth="1"/>
    <col min="12" max="12" width="5.5" style="1" customWidth="1"/>
    <col min="13" max="13" width="8.16015625" style="1" customWidth="1"/>
    <col min="14" max="15" width="5.83203125" style="1" customWidth="1"/>
    <col min="16" max="17" width="8.33203125" style="1" customWidth="1"/>
    <col min="18" max="18" width="6.5" style="1" customWidth="1"/>
    <col min="19" max="19" width="8.33203125" style="1" customWidth="1"/>
    <col min="20" max="20" width="10.33203125" style="1" customWidth="1"/>
  </cols>
  <sheetData>
    <row r="1" spans="1:22" ht="15">
      <c r="A1" s="77"/>
      <c r="B1" s="77"/>
      <c r="V1">
        <v>4870.2</v>
      </c>
    </row>
    <row r="2" spans="1:19" ht="15">
      <c r="A2" s="77"/>
      <c r="B2" s="77"/>
      <c r="P2" s="81" t="s">
        <v>0</v>
      </c>
      <c r="Q2" s="81"/>
      <c r="R2" s="81"/>
      <c r="S2" s="81"/>
    </row>
    <row r="3" spans="1:20" ht="15" customHeight="1">
      <c r="A3" s="77"/>
      <c r="B3" s="77"/>
      <c r="C3"/>
      <c r="D3"/>
      <c r="E3"/>
      <c r="F3"/>
      <c r="G3"/>
      <c r="H3"/>
      <c r="I3" s="81" t="s">
        <v>161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/>
    </row>
    <row r="4" spans="1:2" ht="15">
      <c r="A4" s="77"/>
      <c r="B4" s="77"/>
    </row>
    <row r="5" spans="1:19" ht="1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5">
      <c r="A6" s="77" t="s">
        <v>162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s="1" customFormat="1" ht="30.75" customHeight="1">
      <c r="A7" s="78" t="s">
        <v>3</v>
      </c>
      <c r="B7" s="78"/>
      <c r="C7" s="78"/>
      <c r="D7" s="78"/>
      <c r="E7" s="78"/>
      <c r="F7" s="78"/>
      <c r="G7" s="78"/>
      <c r="H7" s="78"/>
      <c r="I7" s="79" t="s">
        <v>4</v>
      </c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19" s="1" customFormat="1" ht="57.75" customHeight="1">
      <c r="A8" s="82" t="s">
        <v>5</v>
      </c>
      <c r="B8" s="82"/>
      <c r="C8" s="82" t="s">
        <v>6</v>
      </c>
      <c r="D8" s="82"/>
      <c r="E8" s="82"/>
      <c r="F8" s="82"/>
      <c r="G8" s="82"/>
      <c r="H8" s="82"/>
      <c r="I8" s="82" t="s">
        <v>7</v>
      </c>
      <c r="J8" s="82"/>
      <c r="K8" s="2" t="s">
        <v>8</v>
      </c>
      <c r="L8" s="80" t="s">
        <v>9</v>
      </c>
      <c r="M8" s="80"/>
      <c r="N8" s="80" t="s">
        <v>10</v>
      </c>
      <c r="O8" s="80"/>
      <c r="P8" s="80" t="s">
        <v>11</v>
      </c>
      <c r="Q8" s="80"/>
      <c r="R8" s="80" t="s">
        <v>12</v>
      </c>
      <c r="S8" s="80"/>
    </row>
    <row r="9" spans="1:19" ht="11.25">
      <c r="A9" s="75">
        <v>1</v>
      </c>
      <c r="B9" s="75"/>
      <c r="C9" s="75">
        <v>2</v>
      </c>
      <c r="D9" s="75"/>
      <c r="E9" s="75"/>
      <c r="F9" s="75"/>
      <c r="G9" s="75"/>
      <c r="H9" s="75"/>
      <c r="I9" s="75">
        <v>3</v>
      </c>
      <c r="J9" s="75"/>
      <c r="K9" s="3">
        <v>4</v>
      </c>
      <c r="L9" s="75">
        <v>5</v>
      </c>
      <c r="M9" s="75"/>
      <c r="N9" s="75">
        <v>6</v>
      </c>
      <c r="O9" s="75"/>
      <c r="P9" s="75">
        <v>7</v>
      </c>
      <c r="Q9" s="75"/>
      <c r="R9" s="75">
        <v>8</v>
      </c>
      <c r="S9" s="75"/>
    </row>
    <row r="10" spans="1:19" ht="11.25">
      <c r="A10" s="29"/>
      <c r="B10" s="29"/>
      <c r="C10" s="29" t="s">
        <v>13</v>
      </c>
      <c r="D10" s="29"/>
      <c r="E10" s="29"/>
      <c r="F10" s="29"/>
      <c r="G10" s="29"/>
      <c r="H10" s="29"/>
      <c r="I10" s="22"/>
      <c r="J10" s="22"/>
      <c r="K10" s="4"/>
      <c r="L10" s="22"/>
      <c r="M10" s="22"/>
      <c r="N10" s="22"/>
      <c r="O10" s="22"/>
      <c r="P10" s="22"/>
      <c r="Q10" s="22"/>
      <c r="R10" s="22"/>
      <c r="S10" s="22"/>
    </row>
    <row r="11" spans="1:19" ht="11.25">
      <c r="A11" s="50">
        <v>1</v>
      </c>
      <c r="B11" s="50"/>
      <c r="C11" s="29" t="s">
        <v>14</v>
      </c>
      <c r="D11" s="29"/>
      <c r="E11" s="29"/>
      <c r="F11" s="29"/>
      <c r="G11" s="29"/>
      <c r="H11" s="29"/>
      <c r="I11" s="22"/>
      <c r="J11" s="22"/>
      <c r="K11" s="4"/>
      <c r="L11" s="22"/>
      <c r="M11" s="22"/>
      <c r="N11" s="22"/>
      <c r="O11" s="22"/>
      <c r="P11" s="22"/>
      <c r="Q11" s="22"/>
      <c r="R11" s="76">
        <f>98518.03*1.045</f>
        <v>102951.34134999999</v>
      </c>
      <c r="S11" s="76"/>
    </row>
    <row r="12" spans="1:19" ht="11.25">
      <c r="A12" s="22"/>
      <c r="B12" s="22"/>
      <c r="C12" s="22" t="s">
        <v>15</v>
      </c>
      <c r="D12" s="22"/>
      <c r="E12" s="22"/>
      <c r="F12" s="22"/>
      <c r="G12" s="22"/>
      <c r="H12" s="22"/>
      <c r="I12" s="22"/>
      <c r="J12" s="22"/>
      <c r="K12" s="4"/>
      <c r="L12" s="22"/>
      <c r="M12" s="22"/>
      <c r="N12" s="22"/>
      <c r="O12" s="22"/>
      <c r="P12" s="22"/>
      <c r="Q12" s="22"/>
      <c r="R12" s="22"/>
      <c r="S12" s="22"/>
    </row>
    <row r="13" spans="1:20" ht="11.25" customHeight="1">
      <c r="A13" s="74" t="s">
        <v>16</v>
      </c>
      <c r="B13" s="74"/>
      <c r="C13" s="17" t="s">
        <v>17</v>
      </c>
      <c r="D13" s="17"/>
      <c r="E13" s="17"/>
      <c r="F13" s="17"/>
      <c r="G13" s="17"/>
      <c r="H13" s="17"/>
      <c r="I13" s="17" t="s">
        <v>18</v>
      </c>
      <c r="J13" s="17"/>
      <c r="K13" s="6">
        <f>0.323*1.1</f>
        <v>0.35530000000000006</v>
      </c>
      <c r="L13" s="17"/>
      <c r="M13" s="17"/>
      <c r="N13" s="17"/>
      <c r="O13" s="17"/>
      <c r="P13" s="17"/>
      <c r="Q13" s="17"/>
      <c r="R13" s="17"/>
      <c r="S13" s="17"/>
      <c r="T13"/>
    </row>
    <row r="14" spans="1:20" ht="11.25" customHeight="1">
      <c r="A14" s="74" t="s">
        <v>19</v>
      </c>
      <c r="B14" s="74"/>
      <c r="C14" s="17" t="s">
        <v>20</v>
      </c>
      <c r="D14" s="17"/>
      <c r="E14" s="17"/>
      <c r="F14" s="17"/>
      <c r="G14" s="17"/>
      <c r="H14" s="17"/>
      <c r="I14" s="17" t="s">
        <v>18</v>
      </c>
      <c r="J14" s="17"/>
      <c r="K14" s="7">
        <f>0.22*1.1</f>
        <v>0.24200000000000002</v>
      </c>
      <c r="L14" s="17"/>
      <c r="M14" s="17"/>
      <c r="N14" s="17"/>
      <c r="O14" s="17"/>
      <c r="P14" s="17"/>
      <c r="Q14" s="17"/>
      <c r="R14" s="17"/>
      <c r="S14" s="17"/>
      <c r="T14"/>
    </row>
    <row r="15" spans="1:20" ht="11.25" customHeight="1">
      <c r="A15" s="74" t="s">
        <v>21</v>
      </c>
      <c r="B15" s="74"/>
      <c r="C15" s="17" t="s">
        <v>22</v>
      </c>
      <c r="D15" s="17"/>
      <c r="E15" s="17"/>
      <c r="F15" s="17"/>
      <c r="G15" s="17"/>
      <c r="H15" s="17"/>
      <c r="I15" s="17" t="s">
        <v>18</v>
      </c>
      <c r="J15" s="17"/>
      <c r="K15" s="7">
        <f>0.22*1.1</f>
        <v>0.24200000000000002</v>
      </c>
      <c r="L15" s="17"/>
      <c r="M15" s="17"/>
      <c r="N15" s="17"/>
      <c r="O15" s="17"/>
      <c r="P15" s="17"/>
      <c r="Q15" s="17"/>
      <c r="R15" s="17"/>
      <c r="S15" s="17"/>
      <c r="T15"/>
    </row>
    <row r="16" spans="1:20" ht="11.25" customHeight="1">
      <c r="A16" s="74" t="s">
        <v>23</v>
      </c>
      <c r="B16" s="74"/>
      <c r="C16" s="17" t="s">
        <v>24</v>
      </c>
      <c r="D16" s="17"/>
      <c r="E16" s="17"/>
      <c r="F16" s="17"/>
      <c r="G16" s="17"/>
      <c r="H16" s="17"/>
      <c r="I16" s="17" t="s">
        <v>18</v>
      </c>
      <c r="J16" s="17"/>
      <c r="K16" s="6">
        <f>0.109*1.1</f>
        <v>0.1199</v>
      </c>
      <c r="L16" s="17"/>
      <c r="M16" s="17"/>
      <c r="N16" s="17"/>
      <c r="O16" s="17"/>
      <c r="P16" s="17"/>
      <c r="Q16" s="17"/>
      <c r="R16" s="17"/>
      <c r="S16" s="17"/>
      <c r="T16"/>
    </row>
    <row r="17" spans="1:20" ht="11.25" customHeight="1">
      <c r="A17" s="74" t="s">
        <v>25</v>
      </c>
      <c r="B17" s="74"/>
      <c r="C17" s="17" t="s">
        <v>26</v>
      </c>
      <c r="D17" s="17"/>
      <c r="E17" s="17"/>
      <c r="F17" s="17"/>
      <c r="G17" s="17"/>
      <c r="H17" s="17"/>
      <c r="I17" s="17" t="s">
        <v>18</v>
      </c>
      <c r="J17" s="17"/>
      <c r="K17" s="6">
        <f>1.943*1.1</f>
        <v>2.1373</v>
      </c>
      <c r="L17" s="17"/>
      <c r="M17" s="17"/>
      <c r="N17" s="17"/>
      <c r="O17" s="17"/>
      <c r="P17" s="17"/>
      <c r="Q17" s="17"/>
      <c r="R17" s="17"/>
      <c r="S17" s="17"/>
      <c r="T17"/>
    </row>
    <row r="18" spans="1:20" ht="11.25" customHeight="1">
      <c r="A18" s="74" t="s">
        <v>27</v>
      </c>
      <c r="B18" s="74"/>
      <c r="C18" s="17" t="s">
        <v>28</v>
      </c>
      <c r="D18" s="17"/>
      <c r="E18" s="17"/>
      <c r="F18" s="17"/>
      <c r="G18" s="17"/>
      <c r="H18" s="17"/>
      <c r="I18" s="17" t="s">
        <v>29</v>
      </c>
      <c r="J18" s="17"/>
      <c r="K18" s="6">
        <f>7.057*1.1</f>
        <v>7.7627000000000015</v>
      </c>
      <c r="L18" s="17"/>
      <c r="M18" s="17"/>
      <c r="N18" s="17"/>
      <c r="O18" s="17"/>
      <c r="P18" s="17"/>
      <c r="Q18" s="17"/>
      <c r="R18" s="17"/>
      <c r="S18" s="17"/>
      <c r="T18"/>
    </row>
    <row r="19" spans="1:20" ht="11.25" customHeight="1">
      <c r="A19" s="74" t="s">
        <v>30</v>
      </c>
      <c r="B19" s="74"/>
      <c r="C19" s="17" t="s">
        <v>31</v>
      </c>
      <c r="D19" s="17"/>
      <c r="E19" s="17"/>
      <c r="F19" s="17"/>
      <c r="G19" s="17"/>
      <c r="H19" s="17"/>
      <c r="I19" s="17" t="s">
        <v>18</v>
      </c>
      <c r="J19" s="17"/>
      <c r="K19" s="6">
        <f>1.664*1.1</f>
        <v>1.8304</v>
      </c>
      <c r="L19" s="17"/>
      <c r="M19" s="17"/>
      <c r="N19" s="17"/>
      <c r="O19" s="17"/>
      <c r="P19" s="17"/>
      <c r="Q19" s="17"/>
      <c r="R19" s="17"/>
      <c r="S19" s="17"/>
      <c r="T19"/>
    </row>
    <row r="20" spans="1:20" ht="11.25" customHeight="1">
      <c r="A20" s="74" t="s">
        <v>32</v>
      </c>
      <c r="B20" s="74"/>
      <c r="C20" s="17" t="s">
        <v>33</v>
      </c>
      <c r="D20" s="17"/>
      <c r="E20" s="17"/>
      <c r="F20" s="17"/>
      <c r="G20" s="17"/>
      <c r="H20" s="17"/>
      <c r="I20" s="17" t="s">
        <v>18</v>
      </c>
      <c r="J20" s="17"/>
      <c r="K20" s="6">
        <f>0.324*1.1</f>
        <v>0.35640000000000005</v>
      </c>
      <c r="L20" s="17"/>
      <c r="M20" s="17"/>
      <c r="N20" s="17"/>
      <c r="O20" s="17"/>
      <c r="P20" s="17"/>
      <c r="Q20" s="17"/>
      <c r="R20" s="17"/>
      <c r="S20" s="17"/>
      <c r="T20"/>
    </row>
    <row r="21" spans="1:20" ht="11.25" customHeight="1">
      <c r="A21" s="74" t="s">
        <v>34</v>
      </c>
      <c r="B21" s="74"/>
      <c r="C21" s="17" t="s">
        <v>35</v>
      </c>
      <c r="D21" s="17"/>
      <c r="E21" s="17"/>
      <c r="F21" s="17"/>
      <c r="G21" s="17"/>
      <c r="H21" s="17"/>
      <c r="I21" s="17" t="s">
        <v>18</v>
      </c>
      <c r="J21" s="17"/>
      <c r="K21" s="6">
        <f>47.157*1.1</f>
        <v>51.8727</v>
      </c>
      <c r="L21" s="17"/>
      <c r="M21" s="17"/>
      <c r="N21" s="17"/>
      <c r="O21" s="17"/>
      <c r="P21" s="17"/>
      <c r="Q21" s="17"/>
      <c r="R21" s="17"/>
      <c r="S21" s="17"/>
      <c r="T21"/>
    </row>
    <row r="22" spans="1:20" ht="11.25" customHeight="1">
      <c r="A22" s="74" t="s">
        <v>36</v>
      </c>
      <c r="B22" s="74"/>
      <c r="C22" s="17" t="s">
        <v>37</v>
      </c>
      <c r="D22" s="17"/>
      <c r="E22" s="17"/>
      <c r="F22" s="17"/>
      <c r="G22" s="17"/>
      <c r="H22" s="17"/>
      <c r="I22" s="17" t="s">
        <v>18</v>
      </c>
      <c r="J22" s="17"/>
      <c r="K22" s="6">
        <f>3.427*1.1</f>
        <v>3.7697000000000003</v>
      </c>
      <c r="L22" s="17"/>
      <c r="M22" s="17"/>
      <c r="N22" s="17"/>
      <c r="O22" s="17"/>
      <c r="P22" s="17"/>
      <c r="Q22" s="17"/>
      <c r="R22" s="17"/>
      <c r="S22" s="17"/>
      <c r="T22"/>
    </row>
    <row r="23" spans="1:20" ht="21.75" customHeight="1">
      <c r="A23" s="74" t="s">
        <v>38</v>
      </c>
      <c r="B23" s="74"/>
      <c r="C23" s="17" t="s">
        <v>39</v>
      </c>
      <c r="D23" s="17"/>
      <c r="E23" s="17"/>
      <c r="F23" s="17"/>
      <c r="G23" s="17"/>
      <c r="H23" s="17"/>
      <c r="I23" s="17" t="s">
        <v>18</v>
      </c>
      <c r="J23" s="17"/>
      <c r="K23" s="6">
        <f>0.765*1.1</f>
        <v>0.8415000000000001</v>
      </c>
      <c r="L23" s="17"/>
      <c r="M23" s="17"/>
      <c r="N23" s="17"/>
      <c r="O23" s="17"/>
      <c r="P23" s="17"/>
      <c r="Q23" s="17"/>
      <c r="R23" s="17"/>
      <c r="S23" s="17"/>
      <c r="T23"/>
    </row>
    <row r="24" spans="1:20" ht="21.75" customHeight="1">
      <c r="A24" s="74" t="s">
        <v>40</v>
      </c>
      <c r="B24" s="74"/>
      <c r="C24" s="17" t="s">
        <v>41</v>
      </c>
      <c r="D24" s="17"/>
      <c r="E24" s="17"/>
      <c r="F24" s="17"/>
      <c r="G24" s="17"/>
      <c r="H24" s="17"/>
      <c r="I24" s="17" t="s">
        <v>18</v>
      </c>
      <c r="J24" s="17"/>
      <c r="K24" s="6">
        <f>0.975*1.1</f>
        <v>1.0725</v>
      </c>
      <c r="L24" s="17"/>
      <c r="M24" s="17"/>
      <c r="N24" s="17"/>
      <c r="O24" s="17"/>
      <c r="P24" s="17"/>
      <c r="Q24" s="17"/>
      <c r="R24" s="17"/>
      <c r="S24" s="17"/>
      <c r="T24"/>
    </row>
    <row r="25" spans="1:20" ht="21.75" customHeight="1">
      <c r="A25" s="74" t="s">
        <v>42</v>
      </c>
      <c r="B25" s="74"/>
      <c r="C25" s="17" t="s">
        <v>43</v>
      </c>
      <c r="D25" s="17"/>
      <c r="E25" s="17"/>
      <c r="F25" s="17"/>
      <c r="G25" s="17"/>
      <c r="H25" s="17"/>
      <c r="I25" s="17" t="s">
        <v>18</v>
      </c>
      <c r="J25" s="17"/>
      <c r="K25" s="7">
        <f>1.16*1.1</f>
        <v>1.276</v>
      </c>
      <c r="L25" s="17"/>
      <c r="M25" s="17"/>
      <c r="N25" s="17"/>
      <c r="O25" s="17"/>
      <c r="P25" s="17"/>
      <c r="Q25" s="17"/>
      <c r="R25" s="17"/>
      <c r="S25" s="17"/>
      <c r="T25"/>
    </row>
    <row r="26" spans="1:20" ht="11.25" customHeight="1">
      <c r="A26" s="74" t="s">
        <v>44</v>
      </c>
      <c r="B26" s="74"/>
      <c r="C26" s="17" t="s">
        <v>45</v>
      </c>
      <c r="D26" s="17"/>
      <c r="E26" s="17"/>
      <c r="F26" s="17"/>
      <c r="G26" s="17"/>
      <c r="H26" s="17"/>
      <c r="I26" s="17" t="s">
        <v>18</v>
      </c>
      <c r="J26" s="17"/>
      <c r="K26" s="6">
        <f>1.315*1.1</f>
        <v>1.4465000000000001</v>
      </c>
      <c r="L26" s="17"/>
      <c r="M26" s="17"/>
      <c r="N26" s="17"/>
      <c r="O26" s="17"/>
      <c r="P26" s="17"/>
      <c r="Q26" s="17"/>
      <c r="R26" s="17"/>
      <c r="S26" s="17"/>
      <c r="T26"/>
    </row>
    <row r="27" spans="1:20" ht="11.25" customHeight="1">
      <c r="A27" s="74" t="s">
        <v>46</v>
      </c>
      <c r="B27" s="74"/>
      <c r="C27" s="17" t="s">
        <v>47</v>
      </c>
      <c r="D27" s="17"/>
      <c r="E27" s="17"/>
      <c r="F27" s="17"/>
      <c r="G27" s="17"/>
      <c r="H27" s="17"/>
      <c r="I27" s="17" t="s">
        <v>18</v>
      </c>
      <c r="J27" s="17"/>
      <c r="K27" s="6">
        <f>1.529*1.1</f>
        <v>1.6819</v>
      </c>
      <c r="L27" s="17"/>
      <c r="M27" s="17"/>
      <c r="N27" s="17"/>
      <c r="O27" s="17"/>
      <c r="P27" s="17"/>
      <c r="Q27" s="17"/>
      <c r="R27" s="17"/>
      <c r="S27" s="17"/>
      <c r="T27"/>
    </row>
    <row r="28" spans="1:20" ht="11.25" customHeight="1">
      <c r="A28" s="74" t="s">
        <v>48</v>
      </c>
      <c r="B28" s="74"/>
      <c r="C28" s="17" t="s">
        <v>49</v>
      </c>
      <c r="D28" s="17"/>
      <c r="E28" s="17"/>
      <c r="F28" s="17"/>
      <c r="G28" s="17"/>
      <c r="H28" s="17"/>
      <c r="I28" s="17" t="s">
        <v>18</v>
      </c>
      <c r="J28" s="17"/>
      <c r="K28" s="7">
        <f>1.79*1.1</f>
        <v>1.9690000000000003</v>
      </c>
      <c r="L28" s="17"/>
      <c r="M28" s="17"/>
      <c r="N28" s="17"/>
      <c r="O28" s="17"/>
      <c r="P28" s="17"/>
      <c r="Q28" s="17"/>
      <c r="R28" s="17"/>
      <c r="S28" s="17"/>
      <c r="T28"/>
    </row>
    <row r="29" spans="1:20" ht="11.25" customHeight="1">
      <c r="A29" s="74" t="s">
        <v>50</v>
      </c>
      <c r="B29" s="74"/>
      <c r="C29" s="17" t="s">
        <v>51</v>
      </c>
      <c r="D29" s="17"/>
      <c r="E29" s="17"/>
      <c r="F29" s="17"/>
      <c r="G29" s="17"/>
      <c r="H29" s="17"/>
      <c r="I29" s="17" t="s">
        <v>18</v>
      </c>
      <c r="J29" s="17"/>
      <c r="K29" s="6">
        <f>4.183*1.1</f>
        <v>4.6013</v>
      </c>
      <c r="L29" s="17"/>
      <c r="M29" s="17"/>
      <c r="N29" s="17"/>
      <c r="O29" s="17"/>
      <c r="P29" s="17"/>
      <c r="Q29" s="17"/>
      <c r="R29" s="17"/>
      <c r="S29" s="17"/>
      <c r="T29"/>
    </row>
    <row r="30" spans="1:20" ht="11.25" customHeight="1">
      <c r="A30" s="74" t="s">
        <v>52</v>
      </c>
      <c r="B30" s="74"/>
      <c r="C30" s="17" t="s">
        <v>53</v>
      </c>
      <c r="D30" s="17"/>
      <c r="E30" s="17"/>
      <c r="F30" s="17"/>
      <c r="G30" s="17"/>
      <c r="H30" s="17"/>
      <c r="I30" s="17" t="s">
        <v>18</v>
      </c>
      <c r="J30" s="17"/>
      <c r="K30" s="6">
        <f>8.378*1.1</f>
        <v>9.215800000000002</v>
      </c>
      <c r="L30" s="17"/>
      <c r="M30" s="17"/>
      <c r="N30" s="17"/>
      <c r="O30" s="17"/>
      <c r="P30" s="17"/>
      <c r="Q30" s="17"/>
      <c r="R30" s="17"/>
      <c r="S30" s="17"/>
      <c r="T30"/>
    </row>
    <row r="31" spans="1:20" ht="11.25" customHeight="1">
      <c r="A31" s="74" t="s">
        <v>54</v>
      </c>
      <c r="B31" s="74"/>
      <c r="C31" s="17" t="s">
        <v>55</v>
      </c>
      <c r="D31" s="17"/>
      <c r="E31" s="17"/>
      <c r="F31" s="17"/>
      <c r="G31" s="17"/>
      <c r="H31" s="17"/>
      <c r="I31" s="17" t="s">
        <v>18</v>
      </c>
      <c r="J31" s="17"/>
      <c r="K31" s="6">
        <f>13.455*1.1</f>
        <v>14.800500000000001</v>
      </c>
      <c r="L31" s="17"/>
      <c r="M31" s="17"/>
      <c r="N31" s="17"/>
      <c r="O31" s="17"/>
      <c r="P31" s="17"/>
      <c r="Q31" s="17"/>
      <c r="R31" s="17"/>
      <c r="S31" s="17"/>
      <c r="T31"/>
    </row>
    <row r="32" spans="1:20" ht="11.25" customHeight="1">
      <c r="A32" s="74" t="s">
        <v>56</v>
      </c>
      <c r="B32" s="74"/>
      <c r="C32" s="17" t="s">
        <v>57</v>
      </c>
      <c r="D32" s="17"/>
      <c r="E32" s="17"/>
      <c r="F32" s="17"/>
      <c r="G32" s="17"/>
      <c r="H32" s="17"/>
      <c r="I32" s="17" t="s">
        <v>18</v>
      </c>
      <c r="J32" s="17"/>
      <c r="K32" s="6">
        <f>56.025*1.1</f>
        <v>61.627500000000005</v>
      </c>
      <c r="L32" s="17"/>
      <c r="M32" s="17"/>
      <c r="N32" s="17"/>
      <c r="O32" s="17"/>
      <c r="P32" s="17"/>
      <c r="Q32" s="17"/>
      <c r="R32" s="17"/>
      <c r="S32" s="17"/>
      <c r="T32"/>
    </row>
    <row r="33" spans="1:20" ht="21.75" customHeight="1">
      <c r="A33" s="74" t="s">
        <v>58</v>
      </c>
      <c r="B33" s="74"/>
      <c r="C33" s="17" t="s">
        <v>59</v>
      </c>
      <c r="D33" s="17"/>
      <c r="E33" s="17"/>
      <c r="F33" s="17"/>
      <c r="G33" s="17"/>
      <c r="H33" s="17"/>
      <c r="I33" s="17" t="s">
        <v>18</v>
      </c>
      <c r="J33" s="17"/>
      <c r="K33" s="6">
        <f>0.445*1.1</f>
        <v>0.48950000000000005</v>
      </c>
      <c r="L33" s="17"/>
      <c r="M33" s="17"/>
      <c r="N33" s="17"/>
      <c r="O33" s="17"/>
      <c r="P33" s="17"/>
      <c r="Q33" s="17"/>
      <c r="R33" s="17"/>
      <c r="S33" s="17"/>
      <c r="T33"/>
    </row>
    <row r="34" spans="1:20" ht="11.25" customHeight="1">
      <c r="A34" s="74" t="s">
        <v>60</v>
      </c>
      <c r="B34" s="74"/>
      <c r="C34" s="17" t="s">
        <v>61</v>
      </c>
      <c r="D34" s="17"/>
      <c r="E34" s="17"/>
      <c r="F34" s="17"/>
      <c r="G34" s="17"/>
      <c r="H34" s="17"/>
      <c r="I34" s="17" t="s">
        <v>62</v>
      </c>
      <c r="J34" s="17"/>
      <c r="K34" s="7">
        <f>58.21*1.1</f>
        <v>64.031</v>
      </c>
      <c r="L34" s="17"/>
      <c r="M34" s="17"/>
      <c r="N34" s="17"/>
      <c r="O34" s="17"/>
      <c r="P34" s="17"/>
      <c r="Q34" s="17"/>
      <c r="R34" s="17"/>
      <c r="S34" s="17"/>
      <c r="T34"/>
    </row>
    <row r="35" spans="1:20" ht="11.25" customHeight="1">
      <c r="A35" s="74" t="s">
        <v>63</v>
      </c>
      <c r="B35" s="74"/>
      <c r="C35" s="17" t="s">
        <v>64</v>
      </c>
      <c r="D35" s="17"/>
      <c r="E35" s="17"/>
      <c r="F35" s="17"/>
      <c r="G35" s="17"/>
      <c r="H35" s="17"/>
      <c r="I35" s="17" t="s">
        <v>62</v>
      </c>
      <c r="J35" s="17"/>
      <c r="K35" s="6">
        <f>65.743*1.1</f>
        <v>72.3173</v>
      </c>
      <c r="L35" s="17"/>
      <c r="M35" s="17"/>
      <c r="N35" s="17"/>
      <c r="O35" s="17"/>
      <c r="P35" s="17"/>
      <c r="Q35" s="17"/>
      <c r="R35" s="17"/>
      <c r="S35" s="17"/>
      <c r="T35"/>
    </row>
    <row r="36" spans="1:20" ht="11.25" customHeight="1">
      <c r="A36" s="74" t="s">
        <v>65</v>
      </c>
      <c r="B36" s="74"/>
      <c r="C36" s="17" t="s">
        <v>66</v>
      </c>
      <c r="D36" s="17"/>
      <c r="E36" s="17"/>
      <c r="F36" s="17"/>
      <c r="G36" s="17"/>
      <c r="H36" s="17"/>
      <c r="I36" s="17" t="s">
        <v>62</v>
      </c>
      <c r="J36" s="17"/>
      <c r="K36" s="8">
        <f>76.7*1.1</f>
        <v>84.37</v>
      </c>
      <c r="L36" s="17"/>
      <c r="M36" s="17"/>
      <c r="N36" s="17"/>
      <c r="O36" s="17"/>
      <c r="P36" s="17"/>
      <c r="Q36" s="17"/>
      <c r="R36" s="17"/>
      <c r="S36" s="17"/>
      <c r="T36"/>
    </row>
    <row r="37" spans="1:20" ht="11.25" customHeight="1">
      <c r="A37" s="74" t="s">
        <v>67</v>
      </c>
      <c r="B37" s="74"/>
      <c r="C37" s="17" t="s">
        <v>68</v>
      </c>
      <c r="D37" s="17"/>
      <c r="E37" s="17"/>
      <c r="F37" s="17"/>
      <c r="G37" s="17"/>
      <c r="H37" s="17"/>
      <c r="I37" s="17" t="s">
        <v>62</v>
      </c>
      <c r="J37" s="17"/>
      <c r="K37" s="6">
        <f>87.623*1.1</f>
        <v>96.38530000000002</v>
      </c>
      <c r="L37" s="17"/>
      <c r="M37" s="17"/>
      <c r="N37" s="17"/>
      <c r="O37" s="17"/>
      <c r="P37" s="17"/>
      <c r="Q37" s="17"/>
      <c r="R37" s="17"/>
      <c r="S37" s="17"/>
      <c r="T37"/>
    </row>
    <row r="38" spans="1:20" ht="11.25" customHeight="1">
      <c r="A38" s="74" t="s">
        <v>69</v>
      </c>
      <c r="B38" s="74"/>
      <c r="C38" s="17" t="s">
        <v>70</v>
      </c>
      <c r="D38" s="17"/>
      <c r="E38" s="17"/>
      <c r="F38" s="17"/>
      <c r="G38" s="17"/>
      <c r="H38" s="17"/>
      <c r="I38" s="17" t="s">
        <v>62</v>
      </c>
      <c r="J38" s="17"/>
      <c r="K38" s="6">
        <f>95.307*1.1</f>
        <v>104.83770000000001</v>
      </c>
      <c r="L38" s="17"/>
      <c r="M38" s="17"/>
      <c r="N38" s="17"/>
      <c r="O38" s="17"/>
      <c r="P38" s="17"/>
      <c r="Q38" s="17"/>
      <c r="R38" s="17"/>
      <c r="S38" s="17"/>
      <c r="T38"/>
    </row>
    <row r="39" spans="1:20" ht="11.25" customHeight="1">
      <c r="A39" s="74" t="s">
        <v>71</v>
      </c>
      <c r="B39" s="74"/>
      <c r="C39" s="17" t="s">
        <v>72</v>
      </c>
      <c r="D39" s="17"/>
      <c r="E39" s="17"/>
      <c r="F39" s="17"/>
      <c r="G39" s="17"/>
      <c r="H39" s="17"/>
      <c r="I39" s="17" t="s">
        <v>62</v>
      </c>
      <c r="J39" s="17"/>
      <c r="K39" s="6">
        <f>106.267*1.1</f>
        <v>116.89370000000001</v>
      </c>
      <c r="L39" s="17"/>
      <c r="M39" s="17"/>
      <c r="N39" s="17"/>
      <c r="O39" s="17"/>
      <c r="P39" s="17"/>
      <c r="Q39" s="17"/>
      <c r="R39" s="17"/>
      <c r="S39" s="17"/>
      <c r="T39"/>
    </row>
    <row r="40" spans="1:20" ht="11.25" customHeight="1">
      <c r="A40" s="74" t="s">
        <v>73</v>
      </c>
      <c r="B40" s="74"/>
      <c r="C40" s="17" t="s">
        <v>74</v>
      </c>
      <c r="D40" s="17"/>
      <c r="E40" s="17"/>
      <c r="F40" s="17"/>
      <c r="G40" s="17"/>
      <c r="H40" s="17"/>
      <c r="I40" s="17" t="s">
        <v>62</v>
      </c>
      <c r="J40" s="17"/>
      <c r="K40" s="6">
        <f>123.846*1.1</f>
        <v>136.2306</v>
      </c>
      <c r="L40" s="17"/>
      <c r="M40" s="17"/>
      <c r="N40" s="17"/>
      <c r="O40" s="17"/>
      <c r="P40" s="17"/>
      <c r="Q40" s="17"/>
      <c r="R40" s="17"/>
      <c r="S40" s="17"/>
      <c r="T40"/>
    </row>
    <row r="41" spans="1:20" ht="11.25" customHeight="1">
      <c r="A41" s="74" t="s">
        <v>75</v>
      </c>
      <c r="B41" s="74"/>
      <c r="C41" s="17" t="s">
        <v>76</v>
      </c>
      <c r="D41" s="17"/>
      <c r="E41" s="17"/>
      <c r="F41" s="17"/>
      <c r="G41" s="17"/>
      <c r="H41" s="17"/>
      <c r="I41" s="17" t="s">
        <v>62</v>
      </c>
      <c r="J41" s="17"/>
      <c r="K41" s="6">
        <f>141.421*1.1</f>
        <v>155.5631</v>
      </c>
      <c r="L41" s="17"/>
      <c r="M41" s="17"/>
      <c r="N41" s="17"/>
      <c r="O41" s="17"/>
      <c r="P41" s="17"/>
      <c r="Q41" s="17"/>
      <c r="R41" s="17"/>
      <c r="S41" s="17"/>
      <c r="T41"/>
    </row>
    <row r="42" spans="1:20" ht="11.25" customHeight="1">
      <c r="A42" s="74" t="s">
        <v>77</v>
      </c>
      <c r="B42" s="74"/>
      <c r="C42" s="17" t="s">
        <v>78</v>
      </c>
      <c r="D42" s="17"/>
      <c r="E42" s="17"/>
      <c r="F42" s="17"/>
      <c r="G42" s="17"/>
      <c r="H42" s="17"/>
      <c r="I42" s="17" t="s">
        <v>62</v>
      </c>
      <c r="J42" s="17"/>
      <c r="K42" s="6">
        <f>149.071*1.1</f>
        <v>163.9781</v>
      </c>
      <c r="L42" s="17"/>
      <c r="M42" s="17"/>
      <c r="N42" s="17"/>
      <c r="O42" s="17"/>
      <c r="P42" s="17"/>
      <c r="Q42" s="17"/>
      <c r="R42" s="17"/>
      <c r="S42" s="17"/>
      <c r="T42"/>
    </row>
    <row r="43" spans="1:20" ht="11.25" customHeight="1">
      <c r="A43" s="74" t="s">
        <v>79</v>
      </c>
      <c r="B43" s="74"/>
      <c r="C43" s="17" t="s">
        <v>80</v>
      </c>
      <c r="D43" s="17"/>
      <c r="E43" s="17"/>
      <c r="F43" s="17"/>
      <c r="G43" s="17"/>
      <c r="H43" s="17"/>
      <c r="I43" s="17" t="s">
        <v>62</v>
      </c>
      <c r="J43" s="17"/>
      <c r="K43" s="6">
        <f>160.028*1.1</f>
        <v>176.0308</v>
      </c>
      <c r="L43" s="17"/>
      <c r="M43" s="17"/>
      <c r="N43" s="17"/>
      <c r="O43" s="17"/>
      <c r="P43" s="17"/>
      <c r="Q43" s="17"/>
      <c r="R43" s="17"/>
      <c r="S43" s="17"/>
      <c r="T43"/>
    </row>
    <row r="44" spans="1:20" ht="11.25" customHeight="1">
      <c r="A44" s="74" t="s">
        <v>81</v>
      </c>
      <c r="B44" s="74"/>
      <c r="C44" s="17" t="s">
        <v>82</v>
      </c>
      <c r="D44" s="17"/>
      <c r="E44" s="17"/>
      <c r="F44" s="17"/>
      <c r="G44" s="17"/>
      <c r="H44" s="17"/>
      <c r="I44" s="17" t="s">
        <v>62</v>
      </c>
      <c r="J44" s="17"/>
      <c r="K44" s="6">
        <f>177.606*1.1</f>
        <v>195.3666</v>
      </c>
      <c r="L44" s="17"/>
      <c r="M44" s="17"/>
      <c r="N44" s="17"/>
      <c r="O44" s="17"/>
      <c r="P44" s="17"/>
      <c r="Q44" s="17"/>
      <c r="R44" s="17"/>
      <c r="S44" s="17"/>
      <c r="T44"/>
    </row>
    <row r="45" spans="1:20" ht="11.25" customHeight="1">
      <c r="A45" s="74" t="s">
        <v>83</v>
      </c>
      <c r="B45" s="74"/>
      <c r="C45" s="17" t="s">
        <v>84</v>
      </c>
      <c r="D45" s="17"/>
      <c r="E45" s="17"/>
      <c r="F45" s="17"/>
      <c r="G45" s="17"/>
      <c r="H45" s="17"/>
      <c r="I45" s="17" t="s">
        <v>85</v>
      </c>
      <c r="J45" s="17"/>
      <c r="K45" s="9">
        <f>1033.704*1.1</f>
        <v>1137.0744</v>
      </c>
      <c r="L45" s="17"/>
      <c r="M45" s="17"/>
      <c r="N45" s="17"/>
      <c r="O45" s="17"/>
      <c r="P45" s="17"/>
      <c r="Q45" s="17"/>
      <c r="R45" s="17"/>
      <c r="S45" s="17"/>
      <c r="T45"/>
    </row>
    <row r="46" spans="1:20" ht="11.25" customHeight="1">
      <c r="A46" s="74" t="s">
        <v>86</v>
      </c>
      <c r="B46" s="74"/>
      <c r="C46" s="17" t="s">
        <v>87</v>
      </c>
      <c r="D46" s="17"/>
      <c r="E46" s="17"/>
      <c r="F46" s="17"/>
      <c r="G46" s="17"/>
      <c r="H46" s="17"/>
      <c r="I46" s="17" t="s">
        <v>88</v>
      </c>
      <c r="J46" s="17"/>
      <c r="K46" s="6">
        <f>171.968*1.1</f>
        <v>189.1648</v>
      </c>
      <c r="L46" s="17"/>
      <c r="M46" s="17"/>
      <c r="N46" s="17"/>
      <c r="O46" s="17"/>
      <c r="P46" s="17"/>
      <c r="Q46" s="17"/>
      <c r="R46" s="17"/>
      <c r="S46" s="17"/>
      <c r="T46"/>
    </row>
    <row r="47" spans="1:20" ht="21.75" customHeight="1">
      <c r="A47" s="74" t="s">
        <v>89</v>
      </c>
      <c r="B47" s="74"/>
      <c r="C47" s="17" t="s">
        <v>90</v>
      </c>
      <c r="D47" s="17"/>
      <c r="E47" s="17"/>
      <c r="F47" s="17"/>
      <c r="G47" s="17"/>
      <c r="H47" s="17"/>
      <c r="I47" s="17" t="s">
        <v>18</v>
      </c>
      <c r="J47" s="17"/>
      <c r="K47" s="7">
        <f>0.34*1.1</f>
        <v>0.37400000000000005</v>
      </c>
      <c r="L47" s="17"/>
      <c r="M47" s="17"/>
      <c r="N47" s="17"/>
      <c r="O47" s="17"/>
      <c r="P47" s="17"/>
      <c r="Q47" s="17"/>
      <c r="R47" s="17"/>
      <c r="S47" s="17"/>
      <c r="T47"/>
    </row>
    <row r="48" spans="1:20" ht="11.25" customHeight="1">
      <c r="A48" s="74" t="s">
        <v>91</v>
      </c>
      <c r="B48" s="74"/>
      <c r="C48" s="17" t="s">
        <v>92</v>
      </c>
      <c r="D48" s="17"/>
      <c r="E48" s="17"/>
      <c r="F48" s="17"/>
      <c r="G48" s="17"/>
      <c r="H48" s="17"/>
      <c r="I48" s="17" t="s">
        <v>18</v>
      </c>
      <c r="J48" s="17"/>
      <c r="K48" s="6">
        <f>0.495*1.1</f>
        <v>0.5445</v>
      </c>
      <c r="L48" s="17"/>
      <c r="M48" s="17"/>
      <c r="N48" s="17"/>
      <c r="O48" s="17"/>
      <c r="P48" s="17"/>
      <c r="Q48" s="17"/>
      <c r="R48" s="17"/>
      <c r="S48" s="17"/>
      <c r="T48"/>
    </row>
    <row r="49" spans="1:20" ht="11.25" customHeight="1">
      <c r="A49" s="74" t="s">
        <v>93</v>
      </c>
      <c r="B49" s="74"/>
      <c r="C49" s="17" t="s">
        <v>94</v>
      </c>
      <c r="D49" s="17"/>
      <c r="E49" s="17"/>
      <c r="F49" s="17"/>
      <c r="G49" s="17"/>
      <c r="H49" s="17"/>
      <c r="I49" s="17" t="s">
        <v>88</v>
      </c>
      <c r="J49" s="17"/>
      <c r="K49" s="6">
        <f>82.191*1.1</f>
        <v>90.41010000000001</v>
      </c>
      <c r="L49" s="17"/>
      <c r="M49" s="17"/>
      <c r="N49" s="17"/>
      <c r="O49" s="17"/>
      <c r="P49" s="17"/>
      <c r="Q49" s="17"/>
      <c r="R49" s="17"/>
      <c r="S49" s="17"/>
      <c r="T49"/>
    </row>
    <row r="50" spans="1:20" ht="21.75" customHeight="1">
      <c r="A50" s="74" t="s">
        <v>95</v>
      </c>
      <c r="B50" s="74"/>
      <c r="C50" s="17" t="s">
        <v>96</v>
      </c>
      <c r="D50" s="17"/>
      <c r="E50" s="17"/>
      <c r="F50" s="17"/>
      <c r="G50" s="17"/>
      <c r="H50" s="17"/>
      <c r="I50" s="17" t="s">
        <v>18</v>
      </c>
      <c r="J50" s="17"/>
      <c r="K50" s="6">
        <f>0.314*1.1</f>
        <v>0.34540000000000004</v>
      </c>
      <c r="L50" s="17"/>
      <c r="M50" s="17"/>
      <c r="N50" s="17"/>
      <c r="O50" s="17"/>
      <c r="P50" s="17"/>
      <c r="Q50" s="17"/>
      <c r="R50" s="17"/>
      <c r="S50" s="17"/>
      <c r="T50"/>
    </row>
    <row r="51" spans="1:20" ht="11.25" customHeight="1">
      <c r="A51" s="74" t="s">
        <v>97</v>
      </c>
      <c r="B51" s="74"/>
      <c r="C51" s="17" t="s">
        <v>98</v>
      </c>
      <c r="D51" s="17"/>
      <c r="E51" s="17"/>
      <c r="F51" s="17"/>
      <c r="G51" s="17"/>
      <c r="H51" s="17"/>
      <c r="I51" s="17"/>
      <c r="J51" s="17"/>
      <c r="K51" s="5"/>
      <c r="L51" s="17"/>
      <c r="M51" s="17"/>
      <c r="N51" s="17"/>
      <c r="O51" s="17"/>
      <c r="P51" s="17"/>
      <c r="Q51" s="17"/>
      <c r="R51" s="17"/>
      <c r="S51" s="17"/>
      <c r="T51"/>
    </row>
    <row r="52" spans="1:20" ht="11.25" customHeight="1">
      <c r="A52" s="74"/>
      <c r="B52" s="74"/>
      <c r="C52" s="17" t="s">
        <v>99</v>
      </c>
      <c r="D52" s="17"/>
      <c r="E52" s="17"/>
      <c r="F52" s="17"/>
      <c r="G52" s="17"/>
      <c r="H52" s="17"/>
      <c r="I52" s="17" t="s">
        <v>100</v>
      </c>
      <c r="J52" s="17"/>
      <c r="K52" s="10">
        <v>800</v>
      </c>
      <c r="L52" s="17"/>
      <c r="M52" s="17"/>
      <c r="N52" s="17"/>
      <c r="O52" s="17"/>
      <c r="P52" s="17"/>
      <c r="Q52" s="17"/>
      <c r="R52" s="17"/>
      <c r="S52" s="17"/>
      <c r="T52"/>
    </row>
    <row r="53" spans="1:20" ht="11.25" customHeight="1">
      <c r="A53" s="74"/>
      <c r="B53" s="74"/>
      <c r="C53" s="17" t="s">
        <v>101</v>
      </c>
      <c r="D53" s="17"/>
      <c r="E53" s="17"/>
      <c r="F53" s="17"/>
      <c r="G53" s="17"/>
      <c r="H53" s="17"/>
      <c r="I53" s="17" t="s">
        <v>100</v>
      </c>
      <c r="J53" s="17"/>
      <c r="K53" s="11">
        <v>1500</v>
      </c>
      <c r="L53" s="17"/>
      <c r="M53" s="17"/>
      <c r="N53" s="17"/>
      <c r="O53" s="17"/>
      <c r="P53" s="17"/>
      <c r="Q53" s="17"/>
      <c r="R53" s="17"/>
      <c r="S53" s="17"/>
      <c r="T53"/>
    </row>
    <row r="54" spans="1:20" ht="11.25" customHeight="1">
      <c r="A54" s="74"/>
      <c r="B54" s="74"/>
      <c r="C54" s="17" t="s">
        <v>102</v>
      </c>
      <c r="D54" s="17"/>
      <c r="E54" s="17"/>
      <c r="F54" s="17"/>
      <c r="G54" s="17"/>
      <c r="H54" s="17"/>
      <c r="I54" s="17" t="s">
        <v>100</v>
      </c>
      <c r="J54" s="17"/>
      <c r="K54" s="10">
        <v>850</v>
      </c>
      <c r="L54" s="17"/>
      <c r="M54" s="17"/>
      <c r="N54" s="17"/>
      <c r="O54" s="17"/>
      <c r="P54" s="17"/>
      <c r="Q54" s="17"/>
      <c r="R54" s="17"/>
      <c r="S54" s="17"/>
      <c r="T54"/>
    </row>
    <row r="55" spans="1:19" ht="11.25">
      <c r="A55" s="50">
        <v>2</v>
      </c>
      <c r="B55" s="50"/>
      <c r="C55" s="29" t="s">
        <v>103</v>
      </c>
      <c r="D55" s="29"/>
      <c r="E55" s="29"/>
      <c r="F55" s="29"/>
      <c r="G55" s="29"/>
      <c r="H55" s="29"/>
      <c r="I55" s="22"/>
      <c r="J55" s="22"/>
      <c r="K55" s="4"/>
      <c r="L55" s="22"/>
      <c r="M55" s="22"/>
      <c r="N55" s="22"/>
      <c r="O55" s="22"/>
      <c r="P55" s="22"/>
      <c r="Q55" s="22"/>
      <c r="R55" s="22"/>
      <c r="S55" s="22"/>
    </row>
    <row r="56" spans="1:19" ht="11.25">
      <c r="A56" s="22"/>
      <c r="B56" s="22"/>
      <c r="C56" s="22" t="s">
        <v>15</v>
      </c>
      <c r="D56" s="22"/>
      <c r="E56" s="22"/>
      <c r="F56" s="22"/>
      <c r="G56" s="22"/>
      <c r="H56" s="22"/>
      <c r="I56" s="22"/>
      <c r="J56" s="22"/>
      <c r="K56" s="4"/>
      <c r="L56" s="22"/>
      <c r="M56" s="22"/>
      <c r="N56" s="22"/>
      <c r="O56" s="22"/>
      <c r="P56" s="22"/>
      <c r="Q56" s="22"/>
      <c r="R56" s="22"/>
      <c r="S56" s="22"/>
    </row>
    <row r="57" spans="1:20" ht="11.25" customHeight="1">
      <c r="A57" s="74" t="s">
        <v>104</v>
      </c>
      <c r="B57" s="74"/>
      <c r="C57" s="17" t="s">
        <v>105</v>
      </c>
      <c r="D57" s="17"/>
      <c r="E57" s="17"/>
      <c r="F57" s="17"/>
      <c r="G57" s="17"/>
      <c r="H57" s="17"/>
      <c r="I57" s="17"/>
      <c r="J57" s="17"/>
      <c r="K57" s="6">
        <f>1.097*1.1</f>
        <v>1.2067</v>
      </c>
      <c r="L57" s="59">
        <f>7+8+8+7+7+7+7</f>
        <v>51</v>
      </c>
      <c r="M57" s="59"/>
      <c r="N57" s="62">
        <f>R57/L57</f>
        <v>585.7913470588235</v>
      </c>
      <c r="O57" s="62"/>
      <c r="P57" s="62">
        <f>R57/12/$V$1</f>
        <v>0.5111932210176173</v>
      </c>
      <c r="Q57" s="62"/>
      <c r="R57" s="48">
        <f>28588.86*1.045</f>
        <v>29875.358699999997</v>
      </c>
      <c r="S57" s="48"/>
      <c r="T57"/>
    </row>
    <row r="58" spans="1:20" ht="11.25" customHeight="1">
      <c r="A58" s="74" t="s">
        <v>106</v>
      </c>
      <c r="B58" s="74"/>
      <c r="C58" s="17" t="s">
        <v>107</v>
      </c>
      <c r="D58" s="17"/>
      <c r="E58" s="17"/>
      <c r="F58" s="17"/>
      <c r="G58" s="17"/>
      <c r="H58" s="17"/>
      <c r="I58" s="17"/>
      <c r="J58" s="17"/>
      <c r="K58" s="6">
        <f>1.848*1.1</f>
        <v>2.0328000000000004</v>
      </c>
      <c r="L58" s="59">
        <v>7</v>
      </c>
      <c r="M58" s="59"/>
      <c r="N58" s="62">
        <f>R58/L58</f>
        <v>985.7171500000001</v>
      </c>
      <c r="O58" s="62"/>
      <c r="P58" s="62">
        <f>R58/12/$V$1</f>
        <v>0.11806530960398616</v>
      </c>
      <c r="Q58" s="62"/>
      <c r="R58" s="48">
        <f>6602.89*1.045</f>
        <v>6900.02005</v>
      </c>
      <c r="S58" s="48"/>
      <c r="T58"/>
    </row>
    <row r="59" spans="1:20" ht="11.25" customHeight="1">
      <c r="A59" s="74" t="s">
        <v>108</v>
      </c>
      <c r="B59" s="74"/>
      <c r="C59" s="17" t="s">
        <v>109</v>
      </c>
      <c r="D59" s="17"/>
      <c r="E59" s="17"/>
      <c r="F59" s="17"/>
      <c r="G59" s="17"/>
      <c r="H59" s="17"/>
      <c r="I59" s="17"/>
      <c r="J59" s="17"/>
      <c r="K59" s="6">
        <f>6.515*1.1</f>
        <v>7.1665</v>
      </c>
      <c r="L59" s="59">
        <v>1</v>
      </c>
      <c r="M59" s="59"/>
      <c r="N59" s="62">
        <f>R59/L59</f>
        <v>432.88079999999997</v>
      </c>
      <c r="O59" s="62"/>
      <c r="P59" s="62">
        <f>R59/12/$V$1</f>
        <v>0.007406964806373455</v>
      </c>
      <c r="Q59" s="62"/>
      <c r="R59" s="55">
        <f>414.24*1.045</f>
        <v>432.88079999999997</v>
      </c>
      <c r="S59" s="55"/>
      <c r="T59"/>
    </row>
    <row r="60" spans="1:20" ht="11.25" customHeight="1">
      <c r="A60" s="74" t="s">
        <v>110</v>
      </c>
      <c r="B60" s="74"/>
      <c r="C60" s="17" t="s">
        <v>111</v>
      </c>
      <c r="D60" s="17"/>
      <c r="E60" s="17"/>
      <c r="F60" s="17"/>
      <c r="G60" s="17"/>
      <c r="H60" s="17"/>
      <c r="I60" s="17"/>
      <c r="J60" s="17"/>
      <c r="K60" s="7">
        <f>1.32*1.1</f>
        <v>1.4520000000000002</v>
      </c>
      <c r="L60" s="59">
        <v>1</v>
      </c>
      <c r="M60" s="59"/>
      <c r="N60" s="62">
        <f>R60/L60</f>
        <v>1409.3288</v>
      </c>
      <c r="O60" s="62"/>
      <c r="P60" s="62">
        <f>R60/12/$V$1</f>
        <v>0.024114834435273024</v>
      </c>
      <c r="Q60" s="62"/>
      <c r="R60" s="48">
        <f>1348.64*1.045</f>
        <v>1409.3288</v>
      </c>
      <c r="S60" s="48"/>
      <c r="T60"/>
    </row>
    <row r="61" spans="1:20" ht="11.25" customHeight="1" hidden="1">
      <c r="A61" s="74"/>
      <c r="B61" s="74"/>
      <c r="C61" s="17"/>
      <c r="D61" s="17"/>
      <c r="E61" s="17"/>
      <c r="F61" s="17"/>
      <c r="G61" s="17"/>
      <c r="H61" s="17"/>
      <c r="I61" s="17"/>
      <c r="J61" s="17"/>
      <c r="K61" s="6"/>
      <c r="L61" s="59"/>
      <c r="M61" s="59"/>
      <c r="N61" s="62"/>
      <c r="O61" s="62"/>
      <c r="P61" s="62"/>
      <c r="Q61" s="62"/>
      <c r="R61" s="55"/>
      <c r="S61" s="55"/>
      <c r="T61"/>
    </row>
    <row r="62" spans="3:19" ht="12">
      <c r="C62" s="56" t="s">
        <v>114</v>
      </c>
      <c r="D62" s="56"/>
      <c r="P62" s="83">
        <f>R62/60/$V$1</f>
        <v>0.13215606597265</v>
      </c>
      <c r="Q62" s="83"/>
      <c r="R62" s="58">
        <f>SUM(R57:S61)</f>
        <v>38617.58835</v>
      </c>
      <c r="S62" s="58"/>
    </row>
    <row r="63" spans="1:19" ht="11.25">
      <c r="A63" s="50">
        <v>3</v>
      </c>
      <c r="B63" s="50"/>
      <c r="C63" s="29" t="s">
        <v>115</v>
      </c>
      <c r="D63" s="29"/>
      <c r="E63" s="29"/>
      <c r="F63" s="29"/>
      <c r="G63" s="29"/>
      <c r="H63" s="29"/>
      <c r="I63" s="22"/>
      <c r="J63" s="22"/>
      <c r="K63" s="4"/>
      <c r="L63" s="22"/>
      <c r="M63" s="22"/>
      <c r="N63" s="22"/>
      <c r="O63" s="22"/>
      <c r="P63" s="22"/>
      <c r="Q63" s="22"/>
      <c r="R63" s="22"/>
      <c r="S63" s="22"/>
    </row>
    <row r="64" spans="1:19" ht="11.25">
      <c r="A64" s="22"/>
      <c r="B64" s="22"/>
      <c r="C64" s="22" t="s">
        <v>15</v>
      </c>
      <c r="D64" s="22"/>
      <c r="E64" s="22"/>
      <c r="F64" s="22"/>
      <c r="G64" s="22"/>
      <c r="H64" s="22"/>
      <c r="I64" s="22"/>
      <c r="J64" s="22"/>
      <c r="K64" s="4"/>
      <c r="L64" s="22"/>
      <c r="M64" s="22"/>
      <c r="N64" s="22"/>
      <c r="O64" s="22"/>
      <c r="P64" s="22"/>
      <c r="Q64" s="22"/>
      <c r="R64" s="22"/>
      <c r="S64" s="22"/>
    </row>
    <row r="65" spans="3:4" ht="12">
      <c r="C65" s="56" t="s">
        <v>114</v>
      </c>
      <c r="D65" s="56"/>
    </row>
    <row r="66" spans="1:19" ht="11.25">
      <c r="A66" s="50">
        <v>4</v>
      </c>
      <c r="B66" s="50"/>
      <c r="C66" s="29" t="s">
        <v>116</v>
      </c>
      <c r="D66" s="29"/>
      <c r="E66" s="29"/>
      <c r="F66" s="29"/>
      <c r="G66" s="29"/>
      <c r="H66" s="29"/>
      <c r="I66" s="29"/>
      <c r="J66" s="29"/>
      <c r="K66" s="4"/>
      <c r="L66" s="22"/>
      <c r="M66" s="22"/>
      <c r="N66" s="22"/>
      <c r="O66" s="22"/>
      <c r="P66" s="22"/>
      <c r="Q66" s="22"/>
      <c r="R66" s="22"/>
      <c r="S66" s="22"/>
    </row>
    <row r="67" spans="1:19" ht="11.25">
      <c r="A67" s="22"/>
      <c r="B67" s="22"/>
      <c r="C67" s="22" t="s">
        <v>15</v>
      </c>
      <c r="D67" s="22"/>
      <c r="E67" s="22"/>
      <c r="F67" s="22"/>
      <c r="G67" s="22"/>
      <c r="H67" s="22"/>
      <c r="I67" s="22"/>
      <c r="J67" s="22"/>
      <c r="K67" s="4"/>
      <c r="L67" s="22"/>
      <c r="M67" s="22"/>
      <c r="N67" s="22"/>
      <c r="O67" s="22"/>
      <c r="P67" s="22"/>
      <c r="Q67" s="22"/>
      <c r="R67" s="22"/>
      <c r="S67" s="22"/>
    </row>
    <row r="68" spans="1:19" ht="11.25">
      <c r="A68" s="51"/>
      <c r="B68" s="51"/>
      <c r="C68" s="22" t="s">
        <v>117</v>
      </c>
      <c r="D68" s="22"/>
      <c r="E68" s="22"/>
      <c r="F68" s="22"/>
      <c r="G68" s="22"/>
      <c r="H68" s="22"/>
      <c r="I68" s="37"/>
      <c r="J68" s="37"/>
      <c r="K68" s="61"/>
      <c r="L68" s="73" t="s">
        <v>118</v>
      </c>
      <c r="M68" s="73"/>
      <c r="N68" s="26"/>
      <c r="O68" s="26"/>
      <c r="P68" s="26"/>
      <c r="Q68" s="26"/>
      <c r="R68" s="26"/>
      <c r="S68" s="26"/>
    </row>
    <row r="69" spans="1:19" ht="11.25">
      <c r="A69" s="51"/>
      <c r="B69" s="51"/>
      <c r="C69" s="22"/>
      <c r="D69" s="22"/>
      <c r="E69" s="22"/>
      <c r="F69" s="22"/>
      <c r="G69" s="22"/>
      <c r="H69" s="22"/>
      <c r="I69" s="37"/>
      <c r="J69" s="37"/>
      <c r="K69" s="61"/>
      <c r="L69" s="73"/>
      <c r="M69" s="73"/>
      <c r="N69" s="26"/>
      <c r="O69" s="26"/>
      <c r="P69" s="26"/>
      <c r="Q69" s="26"/>
      <c r="R69" s="26"/>
      <c r="S69" s="26"/>
    </row>
    <row r="70" spans="1:19" ht="11.25">
      <c r="A70" s="51"/>
      <c r="B70" s="51"/>
      <c r="C70" s="17" t="s">
        <v>119</v>
      </c>
      <c r="D70" s="17"/>
      <c r="E70" s="17"/>
      <c r="F70" s="17"/>
      <c r="G70" s="17"/>
      <c r="H70" s="17"/>
      <c r="I70" s="71"/>
      <c r="J70" s="71"/>
      <c r="K70" s="72"/>
      <c r="L70" s="30">
        <v>7</v>
      </c>
      <c r="M70" s="30"/>
      <c r="N70" s="70"/>
      <c r="O70" s="70"/>
      <c r="P70" s="70"/>
      <c r="Q70" s="70"/>
      <c r="R70" s="70"/>
      <c r="S70" s="70"/>
    </row>
    <row r="71" spans="1:19" ht="11.25">
      <c r="A71" s="51"/>
      <c r="B71" s="51"/>
      <c r="C71" s="17"/>
      <c r="D71" s="17"/>
      <c r="E71" s="17"/>
      <c r="F71" s="17"/>
      <c r="G71" s="17"/>
      <c r="H71" s="17"/>
      <c r="I71" s="71"/>
      <c r="J71" s="71"/>
      <c r="K71" s="72"/>
      <c r="L71" s="30"/>
      <c r="M71" s="30"/>
      <c r="N71" s="70"/>
      <c r="O71" s="70"/>
      <c r="P71" s="70"/>
      <c r="Q71" s="70"/>
      <c r="R71" s="70"/>
      <c r="S71" s="70"/>
    </row>
    <row r="72" spans="1:19" ht="11.25">
      <c r="A72" s="51"/>
      <c r="B72" s="51"/>
      <c r="C72" s="17" t="s">
        <v>120</v>
      </c>
      <c r="D72" s="17"/>
      <c r="E72" s="17"/>
      <c r="F72" s="17"/>
      <c r="G72" s="17"/>
      <c r="H72" s="17"/>
      <c r="I72" s="68" t="s">
        <v>121</v>
      </c>
      <c r="J72" s="68"/>
      <c r="K72" s="69"/>
      <c r="L72" s="51" t="s">
        <v>122</v>
      </c>
      <c r="M72" s="51"/>
      <c r="N72" s="65">
        <f>R72/L70</f>
        <v>3000.0428333333334</v>
      </c>
      <c r="O72" s="65"/>
      <c r="P72" s="66">
        <f>R72/L70/$V$1</f>
        <v>0.6159999247121953</v>
      </c>
      <c r="Q72" s="66"/>
      <c r="R72" s="67">
        <f>32727.74/12*7*1.1</f>
        <v>21000.299833333334</v>
      </c>
      <c r="S72" s="67"/>
    </row>
    <row r="73" spans="1:19" ht="11.25">
      <c r="A73" s="51"/>
      <c r="B73" s="51"/>
      <c r="C73" s="17"/>
      <c r="D73" s="17"/>
      <c r="E73" s="17"/>
      <c r="F73" s="17"/>
      <c r="G73" s="17"/>
      <c r="H73" s="17"/>
      <c r="I73" s="68"/>
      <c r="J73" s="68"/>
      <c r="K73" s="69"/>
      <c r="L73" s="51"/>
      <c r="M73" s="51"/>
      <c r="N73" s="65"/>
      <c r="O73" s="65"/>
      <c r="P73" s="66"/>
      <c r="Q73" s="66"/>
      <c r="R73" s="67"/>
      <c r="S73" s="67"/>
    </row>
    <row r="74" spans="3:19" ht="12">
      <c r="C74" s="56" t="s">
        <v>114</v>
      </c>
      <c r="D74" s="56"/>
      <c r="P74" s="60">
        <f>P72</f>
        <v>0.6159999247121953</v>
      </c>
      <c r="Q74" s="60"/>
      <c r="R74" s="58">
        <f>R72</f>
        <v>21000.299833333334</v>
      </c>
      <c r="S74" s="58"/>
    </row>
    <row r="75" spans="1:19" ht="11.25">
      <c r="A75" s="50">
        <v>5</v>
      </c>
      <c r="B75" s="50"/>
      <c r="C75" s="29" t="s">
        <v>123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2"/>
      <c r="S75" s="22"/>
    </row>
    <row r="76" spans="1:19" ht="11.25">
      <c r="A76" s="22"/>
      <c r="B76" s="22"/>
      <c r="C76" s="22" t="s">
        <v>15</v>
      </c>
      <c r="D76" s="22"/>
      <c r="E76" s="22"/>
      <c r="F76" s="22"/>
      <c r="G76" s="22"/>
      <c r="H76" s="22"/>
      <c r="I76" s="22"/>
      <c r="J76" s="22"/>
      <c r="K76" s="4"/>
      <c r="L76" s="22"/>
      <c r="M76" s="22"/>
      <c r="N76" s="22"/>
      <c r="O76" s="22"/>
      <c r="P76" s="22"/>
      <c r="Q76" s="22"/>
      <c r="R76" s="22"/>
      <c r="S76" s="22"/>
    </row>
    <row r="77" spans="1:20" ht="102.75" customHeight="1">
      <c r="A77" s="51"/>
      <c r="B77" s="51"/>
      <c r="C77" s="17" t="s">
        <v>124</v>
      </c>
      <c r="D77" s="17"/>
      <c r="E77" s="17"/>
      <c r="F77" s="17"/>
      <c r="G77" s="17"/>
      <c r="H77" s="17"/>
      <c r="I77" s="22" t="s">
        <v>121</v>
      </c>
      <c r="J77" s="22"/>
      <c r="K77" s="12"/>
      <c r="L77" s="63">
        <v>7</v>
      </c>
      <c r="M77" s="63"/>
      <c r="N77" s="64">
        <f>R77/L77</f>
        <v>3246.407083333334</v>
      </c>
      <c r="O77" s="64"/>
      <c r="P77" s="62">
        <f>R77/L77/$V$1</f>
        <v>0.6665859889395372</v>
      </c>
      <c r="Q77" s="62"/>
      <c r="R77" s="48">
        <f>35415.35/12*7*1.1</f>
        <v>22724.849583333336</v>
      </c>
      <c r="S77" s="48"/>
      <c r="T77"/>
    </row>
    <row r="78" spans="1:20" ht="11.25" customHeight="1">
      <c r="A78" s="51"/>
      <c r="B78" s="51"/>
      <c r="C78" s="17"/>
      <c r="D78" s="17"/>
      <c r="E78" s="17"/>
      <c r="F78" s="17"/>
      <c r="G78" s="17"/>
      <c r="H78" s="17"/>
      <c r="I78" s="22"/>
      <c r="J78" s="22"/>
      <c r="K78" s="13"/>
      <c r="L78" s="35"/>
      <c r="M78" s="35"/>
      <c r="N78" s="17"/>
      <c r="O78" s="17"/>
      <c r="P78" s="17"/>
      <c r="Q78" s="17"/>
      <c r="R78" s="17"/>
      <c r="S78" s="17"/>
      <c r="T78"/>
    </row>
    <row r="79" spans="3:19" ht="12">
      <c r="C79" s="56" t="s">
        <v>114</v>
      </c>
      <c r="D79" s="56"/>
      <c r="P79" s="57">
        <f>P77</f>
        <v>0.6665859889395372</v>
      </c>
      <c r="Q79" s="57"/>
      <c r="R79" s="58">
        <f>R77</f>
        <v>22724.849583333336</v>
      </c>
      <c r="S79" s="58"/>
    </row>
    <row r="80" spans="1:19" ht="11.25">
      <c r="A80" s="50">
        <v>6</v>
      </c>
      <c r="B80" s="50"/>
      <c r="C80" s="29" t="s">
        <v>125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11.25">
      <c r="A81" s="22"/>
      <c r="B81" s="22"/>
      <c r="C81" s="22" t="s">
        <v>15</v>
      </c>
      <c r="D81" s="22"/>
      <c r="E81" s="22"/>
      <c r="F81" s="22"/>
      <c r="G81" s="22"/>
      <c r="H81" s="22"/>
      <c r="I81" s="22"/>
      <c r="J81" s="22"/>
      <c r="K81" s="4"/>
      <c r="L81" s="22"/>
      <c r="M81" s="22"/>
      <c r="N81" s="22"/>
      <c r="O81" s="22"/>
      <c r="P81" s="22"/>
      <c r="Q81" s="22"/>
      <c r="R81" s="22"/>
      <c r="S81" s="22"/>
    </row>
    <row r="82" spans="1:20" ht="103.5" customHeight="1">
      <c r="A82" s="51" t="s">
        <v>126</v>
      </c>
      <c r="B82" s="51"/>
      <c r="C82" s="17" t="s">
        <v>127</v>
      </c>
      <c r="D82" s="17"/>
      <c r="E82" s="17"/>
      <c r="F82" s="17"/>
      <c r="G82" s="17"/>
      <c r="H82" s="17"/>
      <c r="I82" s="22" t="s">
        <v>121</v>
      </c>
      <c r="J82" s="22"/>
      <c r="K82" s="12"/>
      <c r="L82" s="63">
        <v>7</v>
      </c>
      <c r="M82" s="63"/>
      <c r="N82" s="54">
        <f>R82/L82</f>
        <v>8286.975583333335</v>
      </c>
      <c r="O82" s="54"/>
      <c r="P82" s="62">
        <f>R82/L82/$V$1</f>
        <v>1.7015678172012105</v>
      </c>
      <c r="Q82" s="62"/>
      <c r="R82" s="48">
        <f>90403.37/12*7*1.1</f>
        <v>58008.82908333334</v>
      </c>
      <c r="S82" s="48"/>
      <c r="T82"/>
    </row>
    <row r="83" spans="1:20" ht="91.5" customHeight="1">
      <c r="A83" s="51" t="s">
        <v>128</v>
      </c>
      <c r="B83" s="51"/>
      <c r="C83" s="17" t="s">
        <v>129</v>
      </c>
      <c r="D83" s="17"/>
      <c r="E83" s="17"/>
      <c r="F83" s="17"/>
      <c r="G83" s="17"/>
      <c r="H83" s="17"/>
      <c r="I83" s="22" t="s">
        <v>121</v>
      </c>
      <c r="J83" s="22"/>
      <c r="K83" s="12"/>
      <c r="L83" s="63">
        <v>7</v>
      </c>
      <c r="M83" s="63"/>
      <c r="N83" s="54">
        <f>R83/L83</f>
        <v>1770.3766666666668</v>
      </c>
      <c r="O83" s="54"/>
      <c r="P83" s="62">
        <f>R83/L83/$V$1</f>
        <v>0.3635121076478721</v>
      </c>
      <c r="Q83" s="62"/>
      <c r="R83" s="48">
        <f>19313.2/12*7*1.1</f>
        <v>12392.636666666667</v>
      </c>
      <c r="S83" s="48"/>
      <c r="T83"/>
    </row>
    <row r="84" spans="1:20" ht="69.75" customHeight="1">
      <c r="A84" s="51" t="s">
        <v>130</v>
      </c>
      <c r="B84" s="51"/>
      <c r="C84" s="17" t="s">
        <v>131</v>
      </c>
      <c r="D84" s="17"/>
      <c r="E84" s="17"/>
      <c r="F84" s="17"/>
      <c r="G84" s="17"/>
      <c r="H84" s="17"/>
      <c r="I84" s="22" t="s">
        <v>121</v>
      </c>
      <c r="J84" s="22"/>
      <c r="K84" s="12"/>
      <c r="L84" s="63">
        <v>7</v>
      </c>
      <c r="M84" s="63"/>
      <c r="N84" s="54">
        <f>R84/L84</f>
        <v>4394.837333333334</v>
      </c>
      <c r="O84" s="54"/>
      <c r="P84" s="62">
        <f>R84/L84/$V$1</f>
        <v>0.9023936046432044</v>
      </c>
      <c r="Q84" s="62"/>
      <c r="R84" s="48">
        <f>47943.68/12*7*1.1</f>
        <v>30763.861333333338</v>
      </c>
      <c r="S84" s="48"/>
      <c r="T84"/>
    </row>
    <row r="85" spans="1:20" ht="57.75" customHeight="1">
      <c r="A85" s="51" t="s">
        <v>132</v>
      </c>
      <c r="B85" s="51"/>
      <c r="C85" s="17" t="s">
        <v>133</v>
      </c>
      <c r="D85" s="17"/>
      <c r="E85" s="17"/>
      <c r="F85" s="17"/>
      <c r="G85" s="17"/>
      <c r="H85" s="17"/>
      <c r="I85" s="22" t="s">
        <v>121</v>
      </c>
      <c r="J85" s="22"/>
      <c r="K85" s="12"/>
      <c r="L85" s="63">
        <v>7</v>
      </c>
      <c r="M85" s="63"/>
      <c r="N85" s="54">
        <f>R85/L85</f>
        <v>729.6703333333334</v>
      </c>
      <c r="O85" s="54"/>
      <c r="P85" s="62">
        <f>R85/L85/$V$1</f>
        <v>0.1498234843196036</v>
      </c>
      <c r="Q85" s="62"/>
      <c r="R85" s="48">
        <f>7960.04/12*7*1.1</f>
        <v>5107.692333333333</v>
      </c>
      <c r="S85" s="48"/>
      <c r="T85"/>
    </row>
    <row r="86" spans="1:20" ht="11.25" customHeight="1">
      <c r="A86" s="51" t="s">
        <v>134</v>
      </c>
      <c r="B86" s="51"/>
      <c r="C86" s="17" t="s">
        <v>135</v>
      </c>
      <c r="D86" s="17"/>
      <c r="E86" s="17"/>
      <c r="F86" s="17"/>
      <c r="G86" s="17"/>
      <c r="H86" s="17"/>
      <c r="I86" s="22" t="s">
        <v>136</v>
      </c>
      <c r="J86" s="22"/>
      <c r="K86" s="13"/>
      <c r="L86" s="30">
        <v>7</v>
      </c>
      <c r="M86" s="30"/>
      <c r="N86" s="54">
        <f>R86/L86</f>
        <v>1630.830666666667</v>
      </c>
      <c r="O86" s="54"/>
      <c r="P86" s="62">
        <f>R86/L86/$V$1</f>
        <v>0.33485907491821015</v>
      </c>
      <c r="Q86" s="62"/>
      <c r="R86" s="48">
        <f>17790.88/12*7*1.1</f>
        <v>11415.814666666669</v>
      </c>
      <c r="S86" s="48"/>
      <c r="T86"/>
    </row>
    <row r="87" spans="3:19" ht="12">
      <c r="C87" s="56" t="s">
        <v>114</v>
      </c>
      <c r="D87" s="56"/>
      <c r="P87" s="83">
        <f>R87/7/$V$1</f>
        <v>3.452156088730101</v>
      </c>
      <c r="Q87" s="83"/>
      <c r="R87" s="58">
        <f>SUM(R82:S86)</f>
        <v>117688.83408333335</v>
      </c>
      <c r="S87" s="58"/>
    </row>
    <row r="88" spans="1:19" ht="11.25">
      <c r="A88" s="50">
        <v>7</v>
      </c>
      <c r="B88" s="50"/>
      <c r="C88" s="29" t="s">
        <v>137</v>
      </c>
      <c r="D88" s="29"/>
      <c r="E88" s="29"/>
      <c r="F88" s="29"/>
      <c r="G88" s="29"/>
      <c r="H88" s="29"/>
      <c r="I88" s="29"/>
      <c r="J88" s="29"/>
      <c r="K88" s="4"/>
      <c r="L88" s="22"/>
      <c r="M88" s="22"/>
      <c r="N88" s="22"/>
      <c r="O88" s="22"/>
      <c r="P88" s="84"/>
      <c r="Q88" s="25"/>
      <c r="R88" s="22"/>
      <c r="S88" s="22"/>
    </row>
    <row r="89" spans="1:19" ht="11.25">
      <c r="A89" s="22"/>
      <c r="B89" s="22"/>
      <c r="C89" s="22" t="s">
        <v>15</v>
      </c>
      <c r="D89" s="22"/>
      <c r="E89" s="22"/>
      <c r="F89" s="22"/>
      <c r="G89" s="22"/>
      <c r="H89" s="22"/>
      <c r="I89" s="22"/>
      <c r="J89" s="22"/>
      <c r="K89" s="4"/>
      <c r="L89" s="22"/>
      <c r="M89" s="22"/>
      <c r="N89" s="22"/>
      <c r="O89" s="22"/>
      <c r="P89" s="22"/>
      <c r="Q89" s="22"/>
      <c r="R89" s="22"/>
      <c r="S89" s="22"/>
    </row>
    <row r="90" spans="1:20" ht="11.25" customHeight="1">
      <c r="A90" s="51" t="s">
        <v>138</v>
      </c>
      <c r="B90" s="51"/>
      <c r="C90" s="17" t="s">
        <v>139</v>
      </c>
      <c r="D90" s="17"/>
      <c r="E90" s="17"/>
      <c r="F90" s="17"/>
      <c r="G90" s="17"/>
      <c r="H90" s="17"/>
      <c r="I90" s="22" t="s">
        <v>121</v>
      </c>
      <c r="J90" s="22"/>
      <c r="K90" s="12"/>
      <c r="L90" s="61">
        <v>7</v>
      </c>
      <c r="M90" s="61"/>
      <c r="N90" s="18">
        <f>R90/L90</f>
        <v>418.66366666666664</v>
      </c>
      <c r="O90" s="18"/>
      <c r="P90" s="62">
        <f>R90/L90/$V$1</f>
        <v>0.08596436833531819</v>
      </c>
      <c r="Q90" s="62"/>
      <c r="R90" s="48">
        <f>4567.24/12*7*1.1</f>
        <v>2930.6456666666663</v>
      </c>
      <c r="S90" s="48"/>
      <c r="T90"/>
    </row>
    <row r="91" spans="1:20" ht="21.75" customHeight="1">
      <c r="A91" s="51" t="s">
        <v>140</v>
      </c>
      <c r="B91" s="51"/>
      <c r="C91" s="17" t="s">
        <v>141</v>
      </c>
      <c r="D91" s="17"/>
      <c r="E91" s="17"/>
      <c r="F91" s="17"/>
      <c r="G91" s="17"/>
      <c r="H91" s="17"/>
      <c r="I91" s="22" t="s">
        <v>121</v>
      </c>
      <c r="J91" s="22"/>
      <c r="K91" s="13"/>
      <c r="L91" s="30">
        <v>7</v>
      </c>
      <c r="M91" s="30"/>
      <c r="N91" s="18">
        <f>R91/L91</f>
        <v>3108.78425</v>
      </c>
      <c r="O91" s="18"/>
      <c r="P91" s="62">
        <f>R91/L91/$V$1</f>
        <v>0.63832784074576</v>
      </c>
      <c r="Q91" s="62"/>
      <c r="R91" s="48">
        <f>33914.01/12*7*1.1</f>
        <v>21761.48975</v>
      </c>
      <c r="S91" s="48"/>
      <c r="T91"/>
    </row>
    <row r="92" spans="3:19" ht="12">
      <c r="C92" s="56" t="s">
        <v>114</v>
      </c>
      <c r="D92" s="56"/>
      <c r="P92" s="83">
        <f>R92/7/$V$1</f>
        <v>0.7242922090810782</v>
      </c>
      <c r="Q92" s="83"/>
      <c r="R92" s="58">
        <f>SUM(R90:S91)</f>
        <v>24692.135416666668</v>
      </c>
      <c r="S92" s="58"/>
    </row>
    <row r="93" spans="1:19" ht="11.25">
      <c r="A93" s="50">
        <v>8</v>
      </c>
      <c r="B93" s="50"/>
      <c r="C93" s="29" t="s">
        <v>142</v>
      </c>
      <c r="D93" s="29"/>
      <c r="E93" s="29"/>
      <c r="F93" s="29"/>
      <c r="G93" s="29"/>
      <c r="H93" s="29"/>
      <c r="I93" s="29"/>
      <c r="J93" s="29"/>
      <c r="K93" s="4"/>
      <c r="L93" s="22"/>
      <c r="M93" s="22"/>
      <c r="N93" s="22"/>
      <c r="O93" s="22"/>
      <c r="P93" s="22"/>
      <c r="Q93" s="22"/>
      <c r="R93" s="22"/>
      <c r="S93" s="22"/>
    </row>
    <row r="94" spans="1:19" ht="11.25">
      <c r="A94" s="22"/>
      <c r="B94" s="22"/>
      <c r="C94" s="22" t="s">
        <v>15</v>
      </c>
      <c r="D94" s="22"/>
      <c r="E94" s="22"/>
      <c r="F94" s="22"/>
      <c r="G94" s="22"/>
      <c r="H94" s="22"/>
      <c r="I94" s="22"/>
      <c r="J94" s="22"/>
      <c r="K94" s="4"/>
      <c r="L94" s="22"/>
      <c r="M94" s="22"/>
      <c r="N94" s="22"/>
      <c r="O94" s="22"/>
      <c r="P94" s="22"/>
      <c r="Q94" s="22"/>
      <c r="R94" s="22"/>
      <c r="S94" s="22"/>
    </row>
    <row r="95" spans="1:20" ht="11.25" customHeight="1">
      <c r="A95" s="51" t="s">
        <v>143</v>
      </c>
      <c r="B95" s="51"/>
      <c r="C95" s="22" t="s">
        <v>144</v>
      </c>
      <c r="D95" s="22"/>
      <c r="E95" s="22"/>
      <c r="F95" s="22"/>
      <c r="G95" s="22"/>
      <c r="H95" s="22"/>
      <c r="I95" s="22" t="s">
        <v>145</v>
      </c>
      <c r="J95" s="22"/>
      <c r="K95" s="14"/>
      <c r="L95" s="59">
        <v>2</v>
      </c>
      <c r="M95" s="59"/>
      <c r="N95" s="52">
        <f>R95/L95</f>
        <v>172.425</v>
      </c>
      <c r="O95" s="52"/>
      <c r="P95" s="53">
        <f>R95/500/L95</f>
        <v>0.34485000000000005</v>
      </c>
      <c r="Q95" s="53"/>
      <c r="R95" s="55">
        <f>627/4*2*1.1</f>
        <v>344.85</v>
      </c>
      <c r="S95" s="55"/>
      <c r="T95"/>
    </row>
    <row r="96" spans="1:20" ht="11.25" customHeight="1">
      <c r="A96" s="51" t="s">
        <v>146</v>
      </c>
      <c r="B96" s="51"/>
      <c r="C96" s="17" t="s">
        <v>147</v>
      </c>
      <c r="D96" s="17"/>
      <c r="E96" s="17"/>
      <c r="F96" s="17"/>
      <c r="G96" s="17"/>
      <c r="H96" s="17"/>
      <c r="I96" s="22" t="s">
        <v>145</v>
      </c>
      <c r="J96" s="22"/>
      <c r="K96" s="14"/>
      <c r="L96" s="59">
        <v>2</v>
      </c>
      <c r="M96" s="59"/>
      <c r="N96" s="52">
        <f>R96/L96</f>
        <v>229.9</v>
      </c>
      <c r="O96" s="52"/>
      <c r="P96" s="53">
        <f>R96/500/L96</f>
        <v>0.4598</v>
      </c>
      <c r="Q96" s="53"/>
      <c r="R96" s="55">
        <f>836/4*2*1.1</f>
        <v>459.8</v>
      </c>
      <c r="S96" s="55"/>
      <c r="T96"/>
    </row>
    <row r="97" spans="3:19" ht="12">
      <c r="C97" s="56" t="s">
        <v>114</v>
      </c>
      <c r="D97" s="56"/>
      <c r="P97" s="85">
        <f>R97/500/2</f>
        <v>0.8046500000000001</v>
      </c>
      <c r="Q97" s="85"/>
      <c r="R97" s="58">
        <f>SUM(R95:S96)</f>
        <v>804.6500000000001</v>
      </c>
      <c r="S97" s="58"/>
    </row>
    <row r="98" spans="1:19" ht="11.25">
      <c r="A98" s="50">
        <v>9</v>
      </c>
      <c r="B98" s="50"/>
      <c r="C98" s="21" t="s">
        <v>148</v>
      </c>
      <c r="D98" s="21"/>
      <c r="E98" s="21"/>
      <c r="F98" s="21"/>
      <c r="G98" s="21"/>
      <c r="H98" s="21"/>
      <c r="I98" s="25" t="s">
        <v>121</v>
      </c>
      <c r="J98" s="25"/>
      <c r="K98" s="12"/>
      <c r="L98" s="30">
        <v>7</v>
      </c>
      <c r="M98" s="30"/>
      <c r="N98" s="54">
        <f>R98/L98</f>
        <v>1125.014</v>
      </c>
      <c r="O98" s="54"/>
      <c r="P98" s="52">
        <f>R98/L98/$V$1</f>
        <v>0.2309995482731715</v>
      </c>
      <c r="Q98" s="52"/>
      <c r="R98" s="48">
        <f>12272.88/12*7*1.1</f>
        <v>7875.098</v>
      </c>
      <c r="S98" s="48"/>
    </row>
    <row r="99" spans="1:19" ht="11.25">
      <c r="A99" s="50"/>
      <c r="B99" s="50"/>
      <c r="C99" s="21"/>
      <c r="D99" s="21"/>
      <c r="E99" s="21"/>
      <c r="F99" s="21"/>
      <c r="G99" s="21"/>
      <c r="H99" s="21"/>
      <c r="I99" s="25"/>
      <c r="J99" s="25"/>
      <c r="L99" s="30"/>
      <c r="M99" s="30"/>
      <c r="N99" s="54"/>
      <c r="O99" s="54"/>
      <c r="P99" s="52"/>
      <c r="Q99" s="52"/>
      <c r="R99" s="48"/>
      <c r="S99" s="48"/>
    </row>
    <row r="100" spans="1:19" ht="11.25">
      <c r="A100" s="50"/>
      <c r="B100" s="50"/>
      <c r="C100" s="21"/>
      <c r="D100" s="21"/>
      <c r="E100" s="21"/>
      <c r="F100" s="21"/>
      <c r="G100" s="21"/>
      <c r="H100" s="21"/>
      <c r="I100" s="25"/>
      <c r="J100" s="25"/>
      <c r="L100" s="30"/>
      <c r="M100" s="30"/>
      <c r="N100" s="54"/>
      <c r="O100" s="54"/>
      <c r="P100" s="52"/>
      <c r="Q100" s="52"/>
      <c r="R100" s="48"/>
      <c r="S100" s="48"/>
    </row>
    <row r="101" spans="1:20" ht="11.25" customHeight="1">
      <c r="A101" s="46">
        <v>10</v>
      </c>
      <c r="B101" s="46"/>
      <c r="C101" s="41" t="s">
        <v>149</v>
      </c>
      <c r="D101" s="41"/>
      <c r="E101" s="41"/>
      <c r="F101" s="41"/>
      <c r="G101" s="41"/>
      <c r="H101" s="41"/>
      <c r="I101" s="36" t="s">
        <v>121</v>
      </c>
      <c r="J101" s="36"/>
      <c r="K101" s="13"/>
      <c r="L101" s="35">
        <v>7</v>
      </c>
      <c r="M101" s="35"/>
      <c r="N101" s="49">
        <f>R101/L101</f>
        <v>9123.345</v>
      </c>
      <c r="O101" s="49"/>
      <c r="P101" s="45">
        <f>R101/L101/$V$1</f>
        <v>1.8732998644819514</v>
      </c>
      <c r="Q101" s="45"/>
      <c r="R101" s="42">
        <f>99527.4/12*7*1.1</f>
        <v>63863.415</v>
      </c>
      <c r="S101" s="42"/>
      <c r="T101"/>
    </row>
    <row r="102" spans="1:20" ht="158.25" customHeight="1" hidden="1">
      <c r="A102" s="46">
        <v>11</v>
      </c>
      <c r="B102" s="46"/>
      <c r="C102" s="41" t="s">
        <v>150</v>
      </c>
      <c r="D102" s="41"/>
      <c r="E102" s="41"/>
      <c r="F102" s="41"/>
      <c r="G102" s="41"/>
      <c r="H102" s="41"/>
      <c r="I102" s="36" t="s">
        <v>121</v>
      </c>
      <c r="J102" s="36"/>
      <c r="K102" s="13"/>
      <c r="L102" s="35"/>
      <c r="M102" s="35"/>
      <c r="N102" s="49" t="e">
        <f>R102/L102</f>
        <v>#VALUE!</v>
      </c>
      <c r="O102" s="49"/>
      <c r="P102" s="45" t="e">
        <f>R102/L102/$V$1</f>
        <v>#VALUE!</v>
      </c>
      <c r="Q102" s="45"/>
      <c r="R102" s="26" t="s">
        <v>151</v>
      </c>
      <c r="S102" s="26"/>
      <c r="T102"/>
    </row>
    <row r="103" spans="1:20" ht="11.25" customHeight="1">
      <c r="A103" s="46">
        <v>12</v>
      </c>
      <c r="B103" s="46"/>
      <c r="C103" s="21" t="s">
        <v>152</v>
      </c>
      <c r="D103" s="21"/>
      <c r="E103" s="21"/>
      <c r="F103" s="21"/>
      <c r="G103" s="21"/>
      <c r="H103" s="21"/>
      <c r="I103" s="36" t="s">
        <v>121</v>
      </c>
      <c r="J103" s="36"/>
      <c r="K103" s="13"/>
      <c r="L103" s="30">
        <v>7</v>
      </c>
      <c r="M103" s="30"/>
      <c r="N103" s="49">
        <f>R103/L103</f>
        <v>13005.551769047615</v>
      </c>
      <c r="O103" s="49"/>
      <c r="P103" s="45">
        <f>R103/L103/$V$1</f>
        <v>2.6704348423160478</v>
      </c>
      <c r="Q103" s="45"/>
      <c r="R103" s="42">
        <f>R107-R101-R98-R97-R92-R87-R79-R74-R62-R11</f>
        <v>91038.86238333331</v>
      </c>
      <c r="S103" s="42"/>
      <c r="T103"/>
    </row>
    <row r="104" spans="1:20" ht="11.25" customHeight="1" hidden="1">
      <c r="A104" s="43">
        <v>12</v>
      </c>
      <c r="B104" s="43"/>
      <c r="C104" s="21" t="s">
        <v>153</v>
      </c>
      <c r="D104" s="21"/>
      <c r="E104" s="21"/>
      <c r="F104" s="21"/>
      <c r="G104" s="21"/>
      <c r="H104" s="21"/>
      <c r="I104" s="36" t="s">
        <v>121</v>
      </c>
      <c r="J104" s="36"/>
      <c r="K104" s="13"/>
      <c r="L104" s="30">
        <v>12</v>
      </c>
      <c r="M104" s="30"/>
      <c r="N104" s="44"/>
      <c r="O104" s="44"/>
      <c r="P104" s="45">
        <v>2.452</v>
      </c>
      <c r="Q104" s="45"/>
      <c r="R104" s="42">
        <v>143289.65</v>
      </c>
      <c r="S104" s="42"/>
      <c r="T104"/>
    </row>
    <row r="105" spans="1:20" ht="11.25" customHeight="1" hidden="1">
      <c r="A105" s="24"/>
      <c r="B105" s="24"/>
      <c r="C105" s="39"/>
      <c r="D105" s="39"/>
      <c r="E105"/>
      <c r="F105"/>
      <c r="G105"/>
      <c r="H105"/>
      <c r="I105" s="25"/>
      <c r="J105" s="25"/>
      <c r="K105" s="4"/>
      <c r="L105" s="22"/>
      <c r="M105" s="22"/>
      <c r="N105" s="17"/>
      <c r="O105" s="17"/>
      <c r="P105" s="26"/>
      <c r="Q105" s="26"/>
      <c r="R105" s="17"/>
      <c r="S105" s="17"/>
      <c r="T105"/>
    </row>
    <row r="106" spans="1:20" ht="11.25" customHeight="1">
      <c r="A106" s="40"/>
      <c r="B106" s="40"/>
      <c r="C106" s="41"/>
      <c r="D106" s="41"/>
      <c r="E106" s="41"/>
      <c r="F106" s="41"/>
      <c r="G106" s="41"/>
      <c r="H106" s="41"/>
      <c r="I106" s="36"/>
      <c r="J106" s="36"/>
      <c r="K106" s="15"/>
      <c r="L106" s="37"/>
      <c r="M106" s="37"/>
      <c r="N106" s="26"/>
      <c r="O106" s="26"/>
      <c r="P106" s="26"/>
      <c r="Q106" s="26"/>
      <c r="R106" s="26"/>
      <c r="S106" s="26"/>
      <c r="T106"/>
    </row>
    <row r="107" spans="1:20" ht="11.25" customHeight="1">
      <c r="A107" s="24"/>
      <c r="B107" s="24"/>
      <c r="C107" s="39" t="s">
        <v>154</v>
      </c>
      <c r="D107" s="39"/>
      <c r="E107" s="39"/>
      <c r="F107" s="39"/>
      <c r="G107" s="39"/>
      <c r="H107" s="39"/>
      <c r="I107" s="22"/>
      <c r="J107" s="22"/>
      <c r="K107" s="15"/>
      <c r="L107" s="86">
        <v>7</v>
      </c>
      <c r="M107" s="86"/>
      <c r="N107" s="31">
        <f>R107/L107</f>
        <v>70179.58200000001</v>
      </c>
      <c r="O107" s="31"/>
      <c r="P107" s="32">
        <f>R107/L107/$V$1</f>
        <v>14.410000000000002</v>
      </c>
      <c r="Q107" s="32"/>
      <c r="R107" s="33">
        <f>765595.44/12*7*1.1</f>
        <v>491257.074</v>
      </c>
      <c r="S107" s="33"/>
      <c r="T107"/>
    </row>
    <row r="108" spans="1:20" ht="11.25" customHeight="1">
      <c r="A108" s="24"/>
      <c r="B108" s="24"/>
      <c r="C108" s="34"/>
      <c r="D108" s="34"/>
      <c r="E108" s="34"/>
      <c r="F108" s="34"/>
      <c r="G108" s="34"/>
      <c r="H108" s="34"/>
      <c r="I108" s="22"/>
      <c r="J108" s="22"/>
      <c r="K108" s="13"/>
      <c r="L108" s="35"/>
      <c r="M108" s="35"/>
      <c r="N108" s="28"/>
      <c r="O108" s="28"/>
      <c r="P108" s="38"/>
      <c r="Q108" s="38"/>
      <c r="R108" s="28"/>
      <c r="S108" s="28"/>
      <c r="T108"/>
    </row>
    <row r="109" spans="1:20" ht="11.25" customHeight="1" hidden="1">
      <c r="A109" s="24"/>
      <c r="B109" s="24"/>
      <c r="C109" s="29" t="s">
        <v>155</v>
      </c>
      <c r="D109" s="29"/>
      <c r="E109" s="29"/>
      <c r="F109" s="29"/>
      <c r="G109" s="29"/>
      <c r="H109" s="29"/>
      <c r="I109" s="22"/>
      <c r="J109" s="22"/>
      <c r="K109" s="13"/>
      <c r="L109" s="30">
        <v>12</v>
      </c>
      <c r="M109" s="30"/>
      <c r="N109" s="31">
        <v>63799.62</v>
      </c>
      <c r="O109" s="31"/>
      <c r="P109" s="32">
        <v>13.1</v>
      </c>
      <c r="Q109" s="32"/>
      <c r="R109" s="33">
        <v>765595.44</v>
      </c>
      <c r="S109" s="33"/>
      <c r="T109"/>
    </row>
    <row r="110" spans="1:20" ht="11.25" customHeight="1" hidden="1">
      <c r="A110" s="24"/>
      <c r="B110" s="24"/>
      <c r="C110" s="27" t="s">
        <v>15</v>
      </c>
      <c r="D110" s="27"/>
      <c r="E110" s="27"/>
      <c r="F110" s="27"/>
      <c r="G110" s="27"/>
      <c r="H110" s="27"/>
      <c r="I110" s="25"/>
      <c r="J110" s="25"/>
      <c r="K110" s="4"/>
      <c r="L110" s="22"/>
      <c r="M110" s="22"/>
      <c r="N110" s="17"/>
      <c r="O110" s="17"/>
      <c r="P110" s="26"/>
      <c r="Q110" s="26"/>
      <c r="R110" s="17"/>
      <c r="S110" s="17"/>
      <c r="T110"/>
    </row>
    <row r="111" spans="1:20" ht="11.25" customHeight="1" hidden="1">
      <c r="A111" s="24"/>
      <c r="B111" s="24"/>
      <c r="C111" s="17" t="s">
        <v>156</v>
      </c>
      <c r="D111" s="17"/>
      <c r="E111" s="17"/>
      <c r="F111" s="17"/>
      <c r="G111" s="17"/>
      <c r="H111" s="17"/>
      <c r="I111" s="25"/>
      <c r="J111" s="25"/>
      <c r="K111" s="4"/>
      <c r="L111" s="22"/>
      <c r="M111" s="22"/>
      <c r="N111" s="17"/>
      <c r="O111" s="17"/>
      <c r="P111" s="23"/>
      <c r="Q111" s="23"/>
      <c r="R111" s="23"/>
      <c r="S111" s="23"/>
      <c r="T111"/>
    </row>
    <row r="112" spans="1:20" ht="11.25" customHeight="1" hidden="1">
      <c r="A112" s="24"/>
      <c r="B112" s="24"/>
      <c r="C112" s="17" t="s">
        <v>157</v>
      </c>
      <c r="D112" s="17"/>
      <c r="E112"/>
      <c r="F112"/>
      <c r="G112"/>
      <c r="H112"/>
      <c r="I112" s="25"/>
      <c r="J112" s="25"/>
      <c r="K112" s="4"/>
      <c r="L112" s="22"/>
      <c r="M112" s="22"/>
      <c r="N112" s="23"/>
      <c r="O112" s="23"/>
      <c r="P112" s="23"/>
      <c r="Q112" s="23"/>
      <c r="R112" s="23"/>
      <c r="S112" s="23"/>
      <c r="T112"/>
    </row>
    <row r="113" spans="1:20" ht="11.25" customHeight="1" hidden="1">
      <c r="A113" s="24"/>
      <c r="B113" s="24"/>
      <c r="C113" s="21"/>
      <c r="D113" s="21"/>
      <c r="E113" s="21"/>
      <c r="F113" s="21"/>
      <c r="G113" s="21"/>
      <c r="H113" s="21"/>
      <c r="I113" s="25"/>
      <c r="J113" s="25"/>
      <c r="K113" s="4"/>
      <c r="L113" s="22"/>
      <c r="M113" s="22"/>
      <c r="N113" s="17"/>
      <c r="O113" s="17"/>
      <c r="P113" s="17"/>
      <c r="Q113" s="17"/>
      <c r="R113" s="17"/>
      <c r="S113" s="17"/>
      <c r="T113"/>
    </row>
    <row r="114" spans="1:20" ht="11.25" customHeight="1">
      <c r="A114" s="20"/>
      <c r="B114" s="20"/>
      <c r="C114" s="21" t="s">
        <v>158</v>
      </c>
      <c r="D114" s="21"/>
      <c r="E114" s="21"/>
      <c r="F114" s="21"/>
      <c r="G114" s="21"/>
      <c r="H114" s="21"/>
      <c r="I114" s="22" t="s">
        <v>121</v>
      </c>
      <c r="J114" s="22"/>
      <c r="K114" s="4"/>
      <c r="L114" s="22"/>
      <c r="M114" s="22"/>
      <c r="N114" s="17"/>
      <c r="O114" s="17"/>
      <c r="P114" s="18">
        <f>13.1*1.1</f>
        <v>14.41</v>
      </c>
      <c r="Q114" s="18"/>
      <c r="R114" s="17"/>
      <c r="S114" s="17"/>
      <c r="T114"/>
    </row>
    <row r="116" spans="3:4" ht="11.25">
      <c r="C116" s="19" t="s">
        <v>159</v>
      </c>
      <c r="D116" s="19"/>
    </row>
    <row r="118" spans="1:20" ht="41.25" customHeight="1">
      <c r="A118"/>
      <c r="B118"/>
      <c r="C118" s="16" t="s">
        <v>163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/>
    </row>
  </sheetData>
  <sheetProtection/>
  <mergeCells count="703">
    <mergeCell ref="R114:S114"/>
    <mergeCell ref="C116:D116"/>
    <mergeCell ref="C118:S118"/>
    <mergeCell ref="A114:B114"/>
    <mergeCell ref="C114:H114"/>
    <mergeCell ref="I114:J114"/>
    <mergeCell ref="L114:M114"/>
    <mergeCell ref="N114:O114"/>
    <mergeCell ref="P114:Q114"/>
    <mergeCell ref="R112:S112"/>
    <mergeCell ref="A113:B113"/>
    <mergeCell ref="C113:H113"/>
    <mergeCell ref="I113:J113"/>
    <mergeCell ref="L113:M113"/>
    <mergeCell ref="N113:O113"/>
    <mergeCell ref="P113:Q113"/>
    <mergeCell ref="R113:S113"/>
    <mergeCell ref="A112:B112"/>
    <mergeCell ref="C112:D112"/>
    <mergeCell ref="I112:J112"/>
    <mergeCell ref="L112:M112"/>
    <mergeCell ref="N112:O112"/>
    <mergeCell ref="P112:Q112"/>
    <mergeCell ref="R110:S110"/>
    <mergeCell ref="A111:B111"/>
    <mergeCell ref="C111:H111"/>
    <mergeCell ref="I111:J111"/>
    <mergeCell ref="L111:M111"/>
    <mergeCell ref="N111:O111"/>
    <mergeCell ref="P111:Q111"/>
    <mergeCell ref="R111:S111"/>
    <mergeCell ref="A110:B110"/>
    <mergeCell ref="C110:H110"/>
    <mergeCell ref="I110:J110"/>
    <mergeCell ref="L110:M110"/>
    <mergeCell ref="N110:O110"/>
    <mergeCell ref="P110:Q110"/>
    <mergeCell ref="R108:S108"/>
    <mergeCell ref="A109:B109"/>
    <mergeCell ref="C109:H109"/>
    <mergeCell ref="I109:J109"/>
    <mergeCell ref="L109:M109"/>
    <mergeCell ref="N109:O109"/>
    <mergeCell ref="P109:Q109"/>
    <mergeCell ref="R109:S109"/>
    <mergeCell ref="A108:B108"/>
    <mergeCell ref="C108:H108"/>
    <mergeCell ref="I108:J108"/>
    <mergeCell ref="L108:M108"/>
    <mergeCell ref="N108:O108"/>
    <mergeCell ref="P108:Q108"/>
    <mergeCell ref="R106:S106"/>
    <mergeCell ref="A107:B107"/>
    <mergeCell ref="C107:H107"/>
    <mergeCell ref="I107:J107"/>
    <mergeCell ref="L107:M107"/>
    <mergeCell ref="N107:O107"/>
    <mergeCell ref="P107:Q107"/>
    <mergeCell ref="R107:S107"/>
    <mergeCell ref="A106:B106"/>
    <mergeCell ref="C106:H106"/>
    <mergeCell ref="I106:J106"/>
    <mergeCell ref="L106:M106"/>
    <mergeCell ref="N106:O106"/>
    <mergeCell ref="P106:Q106"/>
    <mergeCell ref="R104:S104"/>
    <mergeCell ref="A105:B105"/>
    <mergeCell ref="C105:D105"/>
    <mergeCell ref="I105:J105"/>
    <mergeCell ref="L105:M105"/>
    <mergeCell ref="N105:O105"/>
    <mergeCell ref="P105:Q105"/>
    <mergeCell ref="R105:S105"/>
    <mergeCell ref="A104:B104"/>
    <mergeCell ref="C104:H104"/>
    <mergeCell ref="I104:J104"/>
    <mergeCell ref="L104:M104"/>
    <mergeCell ref="N104:O104"/>
    <mergeCell ref="P104:Q104"/>
    <mergeCell ref="R102:S102"/>
    <mergeCell ref="A103:B103"/>
    <mergeCell ref="C103:H103"/>
    <mergeCell ref="I103:J103"/>
    <mergeCell ref="L103:M103"/>
    <mergeCell ref="N103:O103"/>
    <mergeCell ref="P103:Q103"/>
    <mergeCell ref="R103:S103"/>
    <mergeCell ref="A102:B102"/>
    <mergeCell ref="C102:H102"/>
    <mergeCell ref="I102:J102"/>
    <mergeCell ref="L102:M102"/>
    <mergeCell ref="N102:O102"/>
    <mergeCell ref="P102:Q102"/>
    <mergeCell ref="R98:S100"/>
    <mergeCell ref="A101:B101"/>
    <mergeCell ref="C101:H101"/>
    <mergeCell ref="I101:J101"/>
    <mergeCell ref="L101:M101"/>
    <mergeCell ref="N101:O101"/>
    <mergeCell ref="P101:Q101"/>
    <mergeCell ref="R101:S101"/>
    <mergeCell ref="R96:S96"/>
    <mergeCell ref="C97:D97"/>
    <mergeCell ref="P97:Q97"/>
    <mergeCell ref="R97:S97"/>
    <mergeCell ref="A98:B100"/>
    <mergeCell ref="C98:H100"/>
    <mergeCell ref="I98:J100"/>
    <mergeCell ref="L98:M100"/>
    <mergeCell ref="N98:O100"/>
    <mergeCell ref="P98:Q100"/>
    <mergeCell ref="A96:B96"/>
    <mergeCell ref="C96:H96"/>
    <mergeCell ref="I96:J96"/>
    <mergeCell ref="L96:M96"/>
    <mergeCell ref="N96:O96"/>
    <mergeCell ref="P96:Q96"/>
    <mergeCell ref="N94:O94"/>
    <mergeCell ref="P94:Q94"/>
    <mergeCell ref="R94:S94"/>
    <mergeCell ref="A95:B95"/>
    <mergeCell ref="C95:H95"/>
    <mergeCell ref="I95:J95"/>
    <mergeCell ref="L95:M95"/>
    <mergeCell ref="N95:O95"/>
    <mergeCell ref="P95:Q95"/>
    <mergeCell ref="R95:S95"/>
    <mergeCell ref="A94:B94"/>
    <mergeCell ref="C94:D94"/>
    <mergeCell ref="E94:F94"/>
    <mergeCell ref="G94:H94"/>
    <mergeCell ref="I94:J94"/>
    <mergeCell ref="L94:M94"/>
    <mergeCell ref="R91:S91"/>
    <mergeCell ref="C92:D92"/>
    <mergeCell ref="P92:Q92"/>
    <mergeCell ref="R92:S92"/>
    <mergeCell ref="A93:B93"/>
    <mergeCell ref="C93:J93"/>
    <mergeCell ref="L93:M93"/>
    <mergeCell ref="N93:O93"/>
    <mergeCell ref="P93:Q93"/>
    <mergeCell ref="R93:S93"/>
    <mergeCell ref="A91:B91"/>
    <mergeCell ref="C91:H91"/>
    <mergeCell ref="I91:J91"/>
    <mergeCell ref="L91:M91"/>
    <mergeCell ref="N91:O91"/>
    <mergeCell ref="P91:Q91"/>
    <mergeCell ref="N89:O89"/>
    <mergeCell ref="P89:Q89"/>
    <mergeCell ref="R89:S89"/>
    <mergeCell ref="A90:B90"/>
    <mergeCell ref="C90:H90"/>
    <mergeCell ref="I90:J90"/>
    <mergeCell ref="L90:M90"/>
    <mergeCell ref="N90:O90"/>
    <mergeCell ref="P90:Q90"/>
    <mergeCell ref="R90:S90"/>
    <mergeCell ref="A89:B89"/>
    <mergeCell ref="C89:D89"/>
    <mergeCell ref="E89:F89"/>
    <mergeCell ref="G89:H89"/>
    <mergeCell ref="I89:J89"/>
    <mergeCell ref="L89:M89"/>
    <mergeCell ref="C87:D87"/>
    <mergeCell ref="P87:Q87"/>
    <mergeCell ref="R87:S87"/>
    <mergeCell ref="A88:B88"/>
    <mergeCell ref="C88:J88"/>
    <mergeCell ref="L88:M88"/>
    <mergeCell ref="N88:O88"/>
    <mergeCell ref="P88:Q88"/>
    <mergeCell ref="R88:S88"/>
    <mergeCell ref="R85:S85"/>
    <mergeCell ref="A86:B86"/>
    <mergeCell ref="C86:H86"/>
    <mergeCell ref="I86:J86"/>
    <mergeCell ref="L86:M86"/>
    <mergeCell ref="N86:O86"/>
    <mergeCell ref="P86:Q86"/>
    <mergeCell ref="R86:S86"/>
    <mergeCell ref="A85:B85"/>
    <mergeCell ref="C85:H85"/>
    <mergeCell ref="I85:J85"/>
    <mergeCell ref="L85:M85"/>
    <mergeCell ref="N85:O85"/>
    <mergeCell ref="P85:Q85"/>
    <mergeCell ref="R83:S83"/>
    <mergeCell ref="A84:B84"/>
    <mergeCell ref="C84:H84"/>
    <mergeCell ref="I84:J84"/>
    <mergeCell ref="L84:M84"/>
    <mergeCell ref="N84:O84"/>
    <mergeCell ref="P84:Q84"/>
    <mergeCell ref="R84:S84"/>
    <mergeCell ref="A83:B83"/>
    <mergeCell ref="C83:H83"/>
    <mergeCell ref="I83:J83"/>
    <mergeCell ref="L83:M83"/>
    <mergeCell ref="N83:O83"/>
    <mergeCell ref="P83:Q83"/>
    <mergeCell ref="N81:O81"/>
    <mergeCell ref="P81:Q81"/>
    <mergeCell ref="R81:S81"/>
    <mergeCell ref="A82:B82"/>
    <mergeCell ref="C82:H82"/>
    <mergeCell ref="I82:J82"/>
    <mergeCell ref="L82:M82"/>
    <mergeCell ref="N82:O82"/>
    <mergeCell ref="P82:Q82"/>
    <mergeCell ref="R82:S82"/>
    <mergeCell ref="A81:B81"/>
    <mergeCell ref="C81:D81"/>
    <mergeCell ref="E81:F81"/>
    <mergeCell ref="G81:H81"/>
    <mergeCell ref="I81:J81"/>
    <mergeCell ref="L81:M81"/>
    <mergeCell ref="R78:S78"/>
    <mergeCell ref="C79:D79"/>
    <mergeCell ref="P79:Q79"/>
    <mergeCell ref="R79:S79"/>
    <mergeCell ref="A80:B80"/>
    <mergeCell ref="C80:S80"/>
    <mergeCell ref="A78:B78"/>
    <mergeCell ref="C78:H78"/>
    <mergeCell ref="I78:J78"/>
    <mergeCell ref="L78:M78"/>
    <mergeCell ref="N78:O78"/>
    <mergeCell ref="P78:Q78"/>
    <mergeCell ref="N76:O76"/>
    <mergeCell ref="P76:Q76"/>
    <mergeCell ref="R76:S76"/>
    <mergeCell ref="A77:B77"/>
    <mergeCell ref="C77:H77"/>
    <mergeCell ref="I77:J77"/>
    <mergeCell ref="L77:M77"/>
    <mergeCell ref="N77:O77"/>
    <mergeCell ref="P77:Q77"/>
    <mergeCell ref="R77:S77"/>
    <mergeCell ref="A76:B76"/>
    <mergeCell ref="C76:D76"/>
    <mergeCell ref="E76:F76"/>
    <mergeCell ref="G76:H76"/>
    <mergeCell ref="I76:J76"/>
    <mergeCell ref="L76:M76"/>
    <mergeCell ref="P72:Q73"/>
    <mergeCell ref="R72:S73"/>
    <mergeCell ref="C74:D74"/>
    <mergeCell ref="P74:Q74"/>
    <mergeCell ref="R74:S74"/>
    <mergeCell ref="A75:B75"/>
    <mergeCell ref="C75:Q75"/>
    <mergeCell ref="R75:S75"/>
    <mergeCell ref="A72:B73"/>
    <mergeCell ref="C72:H73"/>
    <mergeCell ref="I72:J73"/>
    <mergeCell ref="K72:K73"/>
    <mergeCell ref="L72:M73"/>
    <mergeCell ref="N72:O73"/>
    <mergeCell ref="R68:S69"/>
    <mergeCell ref="A70:B71"/>
    <mergeCell ref="C70:H71"/>
    <mergeCell ref="I70:J71"/>
    <mergeCell ref="K70:K71"/>
    <mergeCell ref="L70:M71"/>
    <mergeCell ref="N70:O71"/>
    <mergeCell ref="P70:Q71"/>
    <mergeCell ref="R70:S71"/>
    <mergeCell ref="N67:O67"/>
    <mergeCell ref="P67:Q67"/>
    <mergeCell ref="R67:S67"/>
    <mergeCell ref="P68:Q69"/>
    <mergeCell ref="A68:B69"/>
    <mergeCell ref="C68:H69"/>
    <mergeCell ref="I68:J69"/>
    <mergeCell ref="K68:K69"/>
    <mergeCell ref="L68:M69"/>
    <mergeCell ref="N68:O69"/>
    <mergeCell ref="A67:B67"/>
    <mergeCell ref="C67:D67"/>
    <mergeCell ref="E67:F67"/>
    <mergeCell ref="G67:H67"/>
    <mergeCell ref="I67:J67"/>
    <mergeCell ref="L67:M67"/>
    <mergeCell ref="N64:O64"/>
    <mergeCell ref="P64:Q64"/>
    <mergeCell ref="R64:S64"/>
    <mergeCell ref="C65:D65"/>
    <mergeCell ref="A66:B66"/>
    <mergeCell ref="C66:J66"/>
    <mergeCell ref="L66:M66"/>
    <mergeCell ref="N66:O66"/>
    <mergeCell ref="P66:Q66"/>
    <mergeCell ref="R66:S66"/>
    <mergeCell ref="A64:B64"/>
    <mergeCell ref="C64:D64"/>
    <mergeCell ref="E64:F64"/>
    <mergeCell ref="G64:H64"/>
    <mergeCell ref="I64:J64"/>
    <mergeCell ref="L64:M64"/>
    <mergeCell ref="C62:D62"/>
    <mergeCell ref="P62:Q62"/>
    <mergeCell ref="R62:S62"/>
    <mergeCell ref="A63:B63"/>
    <mergeCell ref="C63:H63"/>
    <mergeCell ref="I63:J63"/>
    <mergeCell ref="L63:M63"/>
    <mergeCell ref="N63:O63"/>
    <mergeCell ref="P63:Q63"/>
    <mergeCell ref="R63:S63"/>
    <mergeCell ref="R60:S60"/>
    <mergeCell ref="A61:B61"/>
    <mergeCell ref="C61:H61"/>
    <mergeCell ref="I61:J61"/>
    <mergeCell ref="L61:M61"/>
    <mergeCell ref="N61:O61"/>
    <mergeCell ref="P61:Q61"/>
    <mergeCell ref="R61:S61"/>
    <mergeCell ref="A60:B60"/>
    <mergeCell ref="C60:H60"/>
    <mergeCell ref="I60:J60"/>
    <mergeCell ref="L60:M60"/>
    <mergeCell ref="N60:O60"/>
    <mergeCell ref="P60:Q60"/>
    <mergeCell ref="R58:S58"/>
    <mergeCell ref="A59:B59"/>
    <mergeCell ref="C59:H59"/>
    <mergeCell ref="I59:J59"/>
    <mergeCell ref="L59:M59"/>
    <mergeCell ref="N59:O59"/>
    <mergeCell ref="P59:Q59"/>
    <mergeCell ref="R59:S59"/>
    <mergeCell ref="A58:B58"/>
    <mergeCell ref="C58:H58"/>
    <mergeCell ref="I58:J58"/>
    <mergeCell ref="L58:M58"/>
    <mergeCell ref="N58:O58"/>
    <mergeCell ref="P58:Q58"/>
    <mergeCell ref="N56:O56"/>
    <mergeCell ref="P56:Q56"/>
    <mergeCell ref="R56:S56"/>
    <mergeCell ref="A57:B57"/>
    <mergeCell ref="C57:H57"/>
    <mergeCell ref="I57:J57"/>
    <mergeCell ref="L57:M57"/>
    <mergeCell ref="N57:O57"/>
    <mergeCell ref="P57:Q57"/>
    <mergeCell ref="R57:S57"/>
    <mergeCell ref="A56:B56"/>
    <mergeCell ref="C56:D56"/>
    <mergeCell ref="E56:F56"/>
    <mergeCell ref="G56:H56"/>
    <mergeCell ref="I56:J56"/>
    <mergeCell ref="L56:M56"/>
    <mergeCell ref="R54:S54"/>
    <mergeCell ref="A55:B55"/>
    <mergeCell ref="C55:H55"/>
    <mergeCell ref="I55:J55"/>
    <mergeCell ref="L55:M55"/>
    <mergeCell ref="N55:O55"/>
    <mergeCell ref="P55:Q55"/>
    <mergeCell ref="R55:S55"/>
    <mergeCell ref="A54:B54"/>
    <mergeCell ref="C54:H54"/>
    <mergeCell ref="I54:J54"/>
    <mergeCell ref="L54:M54"/>
    <mergeCell ref="N54:O54"/>
    <mergeCell ref="P54:Q54"/>
    <mergeCell ref="R52:S52"/>
    <mergeCell ref="A53:B53"/>
    <mergeCell ref="C53:H53"/>
    <mergeCell ref="I53:J53"/>
    <mergeCell ref="L53:M53"/>
    <mergeCell ref="N53:O53"/>
    <mergeCell ref="P53:Q53"/>
    <mergeCell ref="R53:S53"/>
    <mergeCell ref="A52:B52"/>
    <mergeCell ref="C52:H52"/>
    <mergeCell ref="I52:J52"/>
    <mergeCell ref="L52:M52"/>
    <mergeCell ref="N52:O52"/>
    <mergeCell ref="P52:Q52"/>
    <mergeCell ref="R50:S50"/>
    <mergeCell ref="A51:B51"/>
    <mergeCell ref="C51:H51"/>
    <mergeCell ref="I51:J51"/>
    <mergeCell ref="L51:M51"/>
    <mergeCell ref="N51:O51"/>
    <mergeCell ref="P51:Q51"/>
    <mergeCell ref="R51:S51"/>
    <mergeCell ref="A50:B50"/>
    <mergeCell ref="C50:H50"/>
    <mergeCell ref="I50:J50"/>
    <mergeCell ref="L50:M50"/>
    <mergeCell ref="N50:O50"/>
    <mergeCell ref="P50:Q50"/>
    <mergeCell ref="R48:S48"/>
    <mergeCell ref="A49:B49"/>
    <mergeCell ref="C49:H49"/>
    <mergeCell ref="I49:J49"/>
    <mergeCell ref="L49:M49"/>
    <mergeCell ref="N49:O49"/>
    <mergeCell ref="P49:Q49"/>
    <mergeCell ref="R49:S49"/>
    <mergeCell ref="A48:B48"/>
    <mergeCell ref="C48:H48"/>
    <mergeCell ref="I48:J48"/>
    <mergeCell ref="L48:M48"/>
    <mergeCell ref="N48:O48"/>
    <mergeCell ref="P48:Q48"/>
    <mergeCell ref="R46:S46"/>
    <mergeCell ref="A47:B47"/>
    <mergeCell ref="C47:H47"/>
    <mergeCell ref="I47:J47"/>
    <mergeCell ref="L47:M47"/>
    <mergeCell ref="N47:O47"/>
    <mergeCell ref="P47:Q47"/>
    <mergeCell ref="R47:S47"/>
    <mergeCell ref="A46:B46"/>
    <mergeCell ref="C46:H46"/>
    <mergeCell ref="I46:J46"/>
    <mergeCell ref="L46:M46"/>
    <mergeCell ref="N46:O46"/>
    <mergeCell ref="P46:Q46"/>
    <mergeCell ref="R44:S44"/>
    <mergeCell ref="A45:B45"/>
    <mergeCell ref="C45:H45"/>
    <mergeCell ref="I45:J45"/>
    <mergeCell ref="L45:M45"/>
    <mergeCell ref="N45:O45"/>
    <mergeCell ref="P45:Q45"/>
    <mergeCell ref="R45:S45"/>
    <mergeCell ref="A44:B44"/>
    <mergeCell ref="C44:H44"/>
    <mergeCell ref="I44:J44"/>
    <mergeCell ref="L44:M44"/>
    <mergeCell ref="N44:O44"/>
    <mergeCell ref="P44:Q44"/>
    <mergeCell ref="R42:S42"/>
    <mergeCell ref="A43:B43"/>
    <mergeCell ref="C43:H43"/>
    <mergeCell ref="I43:J43"/>
    <mergeCell ref="L43:M43"/>
    <mergeCell ref="N43:O43"/>
    <mergeCell ref="P43:Q43"/>
    <mergeCell ref="R43:S43"/>
    <mergeCell ref="A42:B42"/>
    <mergeCell ref="C42:H42"/>
    <mergeCell ref="I42:J42"/>
    <mergeCell ref="L42:M42"/>
    <mergeCell ref="N42:O42"/>
    <mergeCell ref="P42:Q42"/>
    <mergeCell ref="R40:S40"/>
    <mergeCell ref="A41:B41"/>
    <mergeCell ref="C41:H41"/>
    <mergeCell ref="I41:J41"/>
    <mergeCell ref="L41:M41"/>
    <mergeCell ref="N41:O41"/>
    <mergeCell ref="P41:Q41"/>
    <mergeCell ref="R41:S41"/>
    <mergeCell ref="A40:B40"/>
    <mergeCell ref="C40:H40"/>
    <mergeCell ref="I40:J40"/>
    <mergeCell ref="L40:M40"/>
    <mergeCell ref="N40:O40"/>
    <mergeCell ref="P40:Q40"/>
    <mergeCell ref="R38:S38"/>
    <mergeCell ref="A39:B39"/>
    <mergeCell ref="C39:H39"/>
    <mergeCell ref="I39:J39"/>
    <mergeCell ref="L39:M39"/>
    <mergeCell ref="N39:O39"/>
    <mergeCell ref="P39:Q39"/>
    <mergeCell ref="R39:S39"/>
    <mergeCell ref="A38:B38"/>
    <mergeCell ref="C38:H38"/>
    <mergeCell ref="I38:J38"/>
    <mergeCell ref="L38:M38"/>
    <mergeCell ref="N38:O38"/>
    <mergeCell ref="P38:Q38"/>
    <mergeCell ref="R36:S36"/>
    <mergeCell ref="A37:B37"/>
    <mergeCell ref="C37:H37"/>
    <mergeCell ref="I37:J37"/>
    <mergeCell ref="L37:M37"/>
    <mergeCell ref="N37:O37"/>
    <mergeCell ref="P37:Q37"/>
    <mergeCell ref="R37:S37"/>
    <mergeCell ref="A36:B36"/>
    <mergeCell ref="C36:H36"/>
    <mergeCell ref="I36:J36"/>
    <mergeCell ref="L36:M36"/>
    <mergeCell ref="N36:O36"/>
    <mergeCell ref="P36:Q36"/>
    <mergeCell ref="R34:S34"/>
    <mergeCell ref="A35:B35"/>
    <mergeCell ref="C35:H35"/>
    <mergeCell ref="I35:J35"/>
    <mergeCell ref="L35:M35"/>
    <mergeCell ref="N35:O35"/>
    <mergeCell ref="P35:Q35"/>
    <mergeCell ref="R35:S35"/>
    <mergeCell ref="A34:B34"/>
    <mergeCell ref="C34:H34"/>
    <mergeCell ref="I34:J34"/>
    <mergeCell ref="L34:M34"/>
    <mergeCell ref="N34:O34"/>
    <mergeCell ref="P34:Q34"/>
    <mergeCell ref="R32:S32"/>
    <mergeCell ref="A33:B33"/>
    <mergeCell ref="C33:H33"/>
    <mergeCell ref="I33:J33"/>
    <mergeCell ref="L33:M33"/>
    <mergeCell ref="N33:O33"/>
    <mergeCell ref="P33:Q33"/>
    <mergeCell ref="R33:S33"/>
    <mergeCell ref="A32:B32"/>
    <mergeCell ref="C32:H32"/>
    <mergeCell ref="I32:J32"/>
    <mergeCell ref="L32:M32"/>
    <mergeCell ref="N32:O32"/>
    <mergeCell ref="P32:Q32"/>
    <mergeCell ref="R30:S30"/>
    <mergeCell ref="A31:B31"/>
    <mergeCell ref="C31:H31"/>
    <mergeCell ref="I31:J31"/>
    <mergeCell ref="L31:M31"/>
    <mergeCell ref="N31:O31"/>
    <mergeCell ref="P31:Q31"/>
    <mergeCell ref="R31:S31"/>
    <mergeCell ref="A30:B30"/>
    <mergeCell ref="C30:H30"/>
    <mergeCell ref="I30:J30"/>
    <mergeCell ref="L30:M30"/>
    <mergeCell ref="N30:O30"/>
    <mergeCell ref="P30:Q30"/>
    <mergeCell ref="R28:S28"/>
    <mergeCell ref="A29:B29"/>
    <mergeCell ref="C29:H29"/>
    <mergeCell ref="I29:J29"/>
    <mergeCell ref="L29:M29"/>
    <mergeCell ref="N29:O29"/>
    <mergeCell ref="P29:Q29"/>
    <mergeCell ref="R29:S29"/>
    <mergeCell ref="A28:B28"/>
    <mergeCell ref="C28:H28"/>
    <mergeCell ref="I28:J28"/>
    <mergeCell ref="L28:M28"/>
    <mergeCell ref="N28:O28"/>
    <mergeCell ref="P28:Q28"/>
    <mergeCell ref="R26:S26"/>
    <mergeCell ref="A27:B27"/>
    <mergeCell ref="C27:H27"/>
    <mergeCell ref="I27:J27"/>
    <mergeCell ref="L27:M27"/>
    <mergeCell ref="N27:O27"/>
    <mergeCell ref="P27:Q27"/>
    <mergeCell ref="R27:S27"/>
    <mergeCell ref="A26:B26"/>
    <mergeCell ref="C26:H26"/>
    <mergeCell ref="I26:J26"/>
    <mergeCell ref="L26:M26"/>
    <mergeCell ref="N26:O26"/>
    <mergeCell ref="P26:Q26"/>
    <mergeCell ref="R24:S24"/>
    <mergeCell ref="A25:B25"/>
    <mergeCell ref="C25:H25"/>
    <mergeCell ref="I25:J25"/>
    <mergeCell ref="L25:M25"/>
    <mergeCell ref="N25:O25"/>
    <mergeCell ref="P25:Q25"/>
    <mergeCell ref="R25:S25"/>
    <mergeCell ref="A24:B24"/>
    <mergeCell ref="C24:H24"/>
    <mergeCell ref="I24:J24"/>
    <mergeCell ref="L24:M24"/>
    <mergeCell ref="N24:O24"/>
    <mergeCell ref="P24:Q24"/>
    <mergeCell ref="R22:S22"/>
    <mergeCell ref="A23:B23"/>
    <mergeCell ref="C23:H23"/>
    <mergeCell ref="I23:J23"/>
    <mergeCell ref="L23:M23"/>
    <mergeCell ref="N23:O23"/>
    <mergeCell ref="P23:Q23"/>
    <mergeCell ref="R23:S23"/>
    <mergeCell ref="A22:B22"/>
    <mergeCell ref="C22:H22"/>
    <mergeCell ref="I22:J22"/>
    <mergeCell ref="L22:M22"/>
    <mergeCell ref="N22:O22"/>
    <mergeCell ref="P22:Q22"/>
    <mergeCell ref="R20:S20"/>
    <mergeCell ref="A21:B21"/>
    <mergeCell ref="C21:H21"/>
    <mergeCell ref="I21:J21"/>
    <mergeCell ref="L21:M21"/>
    <mergeCell ref="N21:O21"/>
    <mergeCell ref="P21:Q21"/>
    <mergeCell ref="R21:S21"/>
    <mergeCell ref="A20:B20"/>
    <mergeCell ref="C20:H20"/>
    <mergeCell ref="I20:J20"/>
    <mergeCell ref="L20:M20"/>
    <mergeCell ref="N20:O20"/>
    <mergeCell ref="P20:Q20"/>
    <mergeCell ref="R18:S18"/>
    <mergeCell ref="A19:B19"/>
    <mergeCell ref="C19:H19"/>
    <mergeCell ref="I19:J19"/>
    <mergeCell ref="L19:M19"/>
    <mergeCell ref="N19:O19"/>
    <mergeCell ref="P19:Q19"/>
    <mergeCell ref="R19:S19"/>
    <mergeCell ref="A18:B18"/>
    <mergeCell ref="C18:H18"/>
    <mergeCell ref="I18:J18"/>
    <mergeCell ref="L18:M18"/>
    <mergeCell ref="N18:O18"/>
    <mergeCell ref="P18:Q18"/>
    <mergeCell ref="R16:S16"/>
    <mergeCell ref="A17:B17"/>
    <mergeCell ref="C17:H17"/>
    <mergeCell ref="I17:J17"/>
    <mergeCell ref="L17:M17"/>
    <mergeCell ref="N17:O17"/>
    <mergeCell ref="P17:Q17"/>
    <mergeCell ref="R17:S17"/>
    <mergeCell ref="A16:B16"/>
    <mergeCell ref="C16:H16"/>
    <mergeCell ref="I16:J16"/>
    <mergeCell ref="L16:M16"/>
    <mergeCell ref="N16:O16"/>
    <mergeCell ref="P16:Q16"/>
    <mergeCell ref="R14:S14"/>
    <mergeCell ref="A15:B15"/>
    <mergeCell ref="C15:H15"/>
    <mergeCell ref="I15:J15"/>
    <mergeCell ref="L15:M15"/>
    <mergeCell ref="N15:O15"/>
    <mergeCell ref="P15:Q15"/>
    <mergeCell ref="R15:S15"/>
    <mergeCell ref="A14:B14"/>
    <mergeCell ref="C14:H14"/>
    <mergeCell ref="I14:J14"/>
    <mergeCell ref="L14:M14"/>
    <mergeCell ref="N14:O14"/>
    <mergeCell ref="P14:Q14"/>
    <mergeCell ref="N12:O12"/>
    <mergeCell ref="P12:Q12"/>
    <mergeCell ref="R12:S12"/>
    <mergeCell ref="A13:B13"/>
    <mergeCell ref="C13:H13"/>
    <mergeCell ref="I13:J13"/>
    <mergeCell ref="L13:M13"/>
    <mergeCell ref="N13:O13"/>
    <mergeCell ref="P13:Q13"/>
    <mergeCell ref="R13:S13"/>
    <mergeCell ref="A12:B12"/>
    <mergeCell ref="C12:D12"/>
    <mergeCell ref="E12:F12"/>
    <mergeCell ref="G12:H12"/>
    <mergeCell ref="I12:J12"/>
    <mergeCell ref="L12:M12"/>
    <mergeCell ref="R10:S10"/>
    <mergeCell ref="A11:B11"/>
    <mergeCell ref="C11:H11"/>
    <mergeCell ref="I11:J11"/>
    <mergeCell ref="L11:M11"/>
    <mergeCell ref="N11:O11"/>
    <mergeCell ref="P11:Q11"/>
    <mergeCell ref="R11:S11"/>
    <mergeCell ref="A10:B10"/>
    <mergeCell ref="C10:H10"/>
    <mergeCell ref="I10:J10"/>
    <mergeCell ref="L10:M10"/>
    <mergeCell ref="N10:O10"/>
    <mergeCell ref="P10:Q10"/>
    <mergeCell ref="R8:S8"/>
    <mergeCell ref="A9:B9"/>
    <mergeCell ref="C9:H9"/>
    <mergeCell ref="I9:J9"/>
    <mergeCell ref="L9:M9"/>
    <mergeCell ref="N9:O9"/>
    <mergeCell ref="P9:Q9"/>
    <mergeCell ref="R9:S9"/>
    <mergeCell ref="A5:S5"/>
    <mergeCell ref="A6:S6"/>
    <mergeCell ref="A7:H7"/>
    <mergeCell ref="I7:S7"/>
    <mergeCell ref="A8:B8"/>
    <mergeCell ref="C8:H8"/>
    <mergeCell ref="I8:J8"/>
    <mergeCell ref="L8:M8"/>
    <mergeCell ref="N8:O8"/>
    <mergeCell ref="P8:Q8"/>
    <mergeCell ref="A1:B1"/>
    <mergeCell ref="A2:B2"/>
    <mergeCell ref="P2:S2"/>
    <mergeCell ref="A3:B3"/>
    <mergeCell ref="I3:S3"/>
    <mergeCell ref="A4:B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Корнева Екатерина Владимировна</cp:lastModifiedBy>
  <cp:lastPrinted>2016-02-09T04:42:17Z</cp:lastPrinted>
  <dcterms:created xsi:type="dcterms:W3CDTF">2015-07-09T12:17:11Z</dcterms:created>
  <dcterms:modified xsi:type="dcterms:W3CDTF">2016-02-09T04:42:22Z</dcterms:modified>
  <cp:category/>
  <cp:version/>
  <cp:contentType/>
  <cp:contentStatus/>
  <cp:revision>1</cp:revision>
</cp:coreProperties>
</file>